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603" activeTab="1"/>
  </bookViews>
  <sheets>
    <sheet name="92107" sheetId="1" r:id="rId1"/>
    <sheet name="92108" sheetId="2" r:id="rId2"/>
    <sheet name="布料MA" sheetId="3" r:id="rId3"/>
    <sheet name="IC MA" sheetId="4" r:id="rId4"/>
    <sheet name="包装MA" sheetId="6" r:id="rId5"/>
    <sheet name="生产MA" sheetId="5" r:id="rId6"/>
    <sheet name="取消单" sheetId="7" r:id="rId7"/>
  </sheets>
  <definedNames>
    <definedName name="_xlnm._FilterDatabase" localSheetId="0" hidden="1">'92107'!$3:$299</definedName>
    <definedName name="_xlnm._FilterDatabase" localSheetId="1" hidden="1">'92108'!$A$3:$XEY$110</definedName>
    <definedName name="_xlnm._FilterDatabase" localSheetId="4" hidden="1">包装MA!$A$4:$BB$105</definedName>
    <definedName name="_xlnm._FilterDatabase" localSheetId="6" hidden="1">取消单!$A$1:$IK$97</definedName>
    <definedName name="_xlnm._FilterDatabase" localSheetId="3" hidden="1">'IC MA'!$H$10:$P$10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BO115" authorId="0">
      <text>
        <r>
          <rPr>
            <b/>
            <sz val="9"/>
            <rFont val="宋体"/>
            <charset val="134"/>
          </rPr>
          <t>Administrator:</t>
        </r>
        <r>
          <rPr>
            <sz val="9"/>
            <rFont val="宋体"/>
            <charset val="134"/>
          </rPr>
          <t xml:space="preserve">
客办蛋壳色</t>
        </r>
      </text>
    </comment>
    <comment ref="BQ115" authorId="0">
      <text>
        <r>
          <rPr>
            <b/>
            <sz val="9"/>
            <rFont val="宋体"/>
            <charset val="134"/>
          </rPr>
          <t>Administrator:</t>
        </r>
        <r>
          <rPr>
            <sz val="9"/>
            <rFont val="宋体"/>
            <charset val="134"/>
          </rPr>
          <t xml:space="preserve">
客办蛋壳色</t>
        </r>
      </text>
    </comment>
    <comment ref="BO116" authorId="0">
      <text>
        <r>
          <rPr>
            <b/>
            <sz val="9"/>
            <rFont val="宋体"/>
            <charset val="134"/>
          </rPr>
          <t>Administrator:</t>
        </r>
        <r>
          <rPr>
            <sz val="9"/>
            <rFont val="宋体"/>
            <charset val="134"/>
          </rPr>
          <t xml:space="preserve">
客办蛋壳色</t>
        </r>
      </text>
    </comment>
    <comment ref="BQ116" authorId="0">
      <text>
        <r>
          <rPr>
            <b/>
            <sz val="9"/>
            <rFont val="宋体"/>
            <charset val="134"/>
          </rPr>
          <t>Administrator:</t>
        </r>
        <r>
          <rPr>
            <sz val="9"/>
            <rFont val="宋体"/>
            <charset val="134"/>
          </rPr>
          <t xml:space="preserve">
客办蛋壳色</t>
        </r>
      </text>
    </comment>
    <comment ref="BO117" authorId="0">
      <text>
        <r>
          <rPr>
            <b/>
            <sz val="9"/>
            <rFont val="宋体"/>
            <charset val="134"/>
          </rPr>
          <t>Administrator:</t>
        </r>
        <r>
          <rPr>
            <sz val="9"/>
            <rFont val="宋体"/>
            <charset val="134"/>
          </rPr>
          <t xml:space="preserve">
客办蛋壳色</t>
        </r>
      </text>
    </comment>
    <comment ref="BQ117" authorId="0">
      <text>
        <r>
          <rPr>
            <b/>
            <sz val="9"/>
            <rFont val="宋体"/>
            <charset val="134"/>
          </rPr>
          <t>Administrator:</t>
        </r>
        <r>
          <rPr>
            <sz val="9"/>
            <rFont val="宋体"/>
            <charset val="134"/>
          </rPr>
          <t xml:space="preserve">
客办蛋壳色</t>
        </r>
      </text>
    </comment>
    <comment ref="BO118" authorId="0">
      <text>
        <r>
          <rPr>
            <b/>
            <sz val="9"/>
            <rFont val="宋体"/>
            <charset val="134"/>
          </rPr>
          <t>Administrator:</t>
        </r>
        <r>
          <rPr>
            <sz val="9"/>
            <rFont val="宋体"/>
            <charset val="134"/>
          </rPr>
          <t xml:space="preserve">
客办蛋壳色</t>
        </r>
      </text>
    </comment>
    <comment ref="BQ118" authorId="0">
      <text>
        <r>
          <rPr>
            <b/>
            <sz val="9"/>
            <rFont val="宋体"/>
            <charset val="134"/>
          </rPr>
          <t>Administrator:</t>
        </r>
        <r>
          <rPr>
            <sz val="9"/>
            <rFont val="宋体"/>
            <charset val="134"/>
          </rPr>
          <t xml:space="preserve">
客办蛋壳色</t>
        </r>
      </text>
    </comment>
    <comment ref="BO119" authorId="0">
      <text>
        <r>
          <rPr>
            <b/>
            <sz val="9"/>
            <rFont val="宋体"/>
            <charset val="134"/>
          </rPr>
          <t>Administrator:</t>
        </r>
        <r>
          <rPr>
            <sz val="9"/>
            <rFont val="宋体"/>
            <charset val="134"/>
          </rPr>
          <t xml:space="preserve">
客办蛋壳色</t>
        </r>
      </text>
    </comment>
    <comment ref="BQ119" authorId="0">
      <text>
        <r>
          <rPr>
            <b/>
            <sz val="9"/>
            <rFont val="宋体"/>
            <charset val="134"/>
          </rPr>
          <t>Administrator:</t>
        </r>
        <r>
          <rPr>
            <sz val="9"/>
            <rFont val="宋体"/>
            <charset val="134"/>
          </rPr>
          <t xml:space="preserve">
客办蛋壳色</t>
        </r>
      </text>
    </comment>
    <comment ref="BO121" authorId="0">
      <text>
        <r>
          <rPr>
            <b/>
            <sz val="9"/>
            <rFont val="宋体"/>
            <charset val="134"/>
          </rPr>
          <t>Administrator:</t>
        </r>
        <r>
          <rPr>
            <sz val="9"/>
            <rFont val="宋体"/>
            <charset val="134"/>
          </rPr>
          <t xml:space="preserve">
客办蛋壳色</t>
        </r>
      </text>
    </comment>
    <comment ref="BQ121" authorId="0">
      <text>
        <r>
          <rPr>
            <b/>
            <sz val="9"/>
            <rFont val="宋体"/>
            <charset val="134"/>
          </rPr>
          <t>Administrator:</t>
        </r>
        <r>
          <rPr>
            <sz val="9"/>
            <rFont val="宋体"/>
            <charset val="134"/>
          </rPr>
          <t xml:space="preserve">
客办蛋壳色</t>
        </r>
      </text>
    </comment>
    <comment ref="BO122" authorId="0">
      <text>
        <r>
          <rPr>
            <b/>
            <sz val="9"/>
            <rFont val="宋体"/>
            <charset val="134"/>
          </rPr>
          <t>Administrator:</t>
        </r>
        <r>
          <rPr>
            <sz val="9"/>
            <rFont val="宋体"/>
            <charset val="134"/>
          </rPr>
          <t xml:space="preserve">
客办蛋壳色</t>
        </r>
      </text>
    </comment>
    <comment ref="BQ122" authorId="0">
      <text>
        <r>
          <rPr>
            <b/>
            <sz val="9"/>
            <rFont val="宋体"/>
            <charset val="134"/>
          </rPr>
          <t>Administrator:</t>
        </r>
        <r>
          <rPr>
            <sz val="9"/>
            <rFont val="宋体"/>
            <charset val="134"/>
          </rPr>
          <t xml:space="preserve">
客办蛋壳色</t>
        </r>
      </text>
    </comment>
    <comment ref="BO123" authorId="0">
      <text>
        <r>
          <rPr>
            <b/>
            <sz val="9"/>
            <rFont val="宋体"/>
            <charset val="134"/>
          </rPr>
          <t>Administrator:</t>
        </r>
        <r>
          <rPr>
            <sz val="9"/>
            <rFont val="宋体"/>
            <charset val="134"/>
          </rPr>
          <t xml:space="preserve">
客办蛋壳色</t>
        </r>
      </text>
    </comment>
    <comment ref="BQ123" authorId="0">
      <text>
        <r>
          <rPr>
            <b/>
            <sz val="9"/>
            <rFont val="宋体"/>
            <charset val="134"/>
          </rPr>
          <t>Administrator:</t>
        </r>
        <r>
          <rPr>
            <sz val="9"/>
            <rFont val="宋体"/>
            <charset val="134"/>
          </rPr>
          <t xml:space="preserve">
客办蛋壳色</t>
        </r>
      </text>
    </comment>
    <comment ref="BO124" authorId="0">
      <text>
        <r>
          <rPr>
            <b/>
            <sz val="9"/>
            <rFont val="宋体"/>
            <charset val="134"/>
          </rPr>
          <t>Administrator:</t>
        </r>
        <r>
          <rPr>
            <sz val="9"/>
            <rFont val="宋体"/>
            <charset val="134"/>
          </rPr>
          <t xml:space="preserve">
客办蛋壳色</t>
        </r>
      </text>
    </comment>
    <comment ref="BQ124" authorId="0">
      <text>
        <r>
          <rPr>
            <b/>
            <sz val="9"/>
            <rFont val="宋体"/>
            <charset val="134"/>
          </rPr>
          <t>Administrator:</t>
        </r>
        <r>
          <rPr>
            <sz val="9"/>
            <rFont val="宋体"/>
            <charset val="134"/>
          </rPr>
          <t xml:space="preserve">
客办蛋壳色</t>
        </r>
      </text>
    </comment>
    <comment ref="BO125" authorId="0">
      <text>
        <r>
          <rPr>
            <b/>
            <sz val="9"/>
            <rFont val="宋体"/>
            <charset val="134"/>
          </rPr>
          <t>Administrator:</t>
        </r>
        <r>
          <rPr>
            <sz val="9"/>
            <rFont val="宋体"/>
            <charset val="134"/>
          </rPr>
          <t xml:space="preserve">
客办蛋壳色</t>
        </r>
      </text>
    </comment>
    <comment ref="BQ125" authorId="0">
      <text>
        <r>
          <rPr>
            <b/>
            <sz val="9"/>
            <rFont val="宋体"/>
            <charset val="134"/>
          </rPr>
          <t>Administrator:</t>
        </r>
        <r>
          <rPr>
            <sz val="9"/>
            <rFont val="宋体"/>
            <charset val="134"/>
          </rPr>
          <t xml:space="preserve">
客办蛋壳色</t>
        </r>
      </text>
    </comment>
    <comment ref="BO126" authorId="0">
      <text>
        <r>
          <rPr>
            <b/>
            <sz val="9"/>
            <rFont val="宋体"/>
            <charset val="134"/>
          </rPr>
          <t>Administrator:</t>
        </r>
        <r>
          <rPr>
            <sz val="9"/>
            <rFont val="宋体"/>
            <charset val="134"/>
          </rPr>
          <t xml:space="preserve">
客办蛋壳色</t>
        </r>
      </text>
    </comment>
    <comment ref="BQ126" authorId="0">
      <text>
        <r>
          <rPr>
            <b/>
            <sz val="9"/>
            <rFont val="宋体"/>
            <charset val="134"/>
          </rPr>
          <t>Administrator:</t>
        </r>
        <r>
          <rPr>
            <sz val="9"/>
            <rFont val="宋体"/>
            <charset val="134"/>
          </rPr>
          <t xml:space="preserve">
客办蛋壳色</t>
        </r>
      </text>
    </comment>
    <comment ref="BO127" authorId="0">
      <text>
        <r>
          <rPr>
            <b/>
            <sz val="9"/>
            <rFont val="宋体"/>
            <charset val="134"/>
          </rPr>
          <t>Administrator:</t>
        </r>
        <r>
          <rPr>
            <sz val="9"/>
            <rFont val="宋体"/>
            <charset val="134"/>
          </rPr>
          <t xml:space="preserve">
客办蛋壳色</t>
        </r>
      </text>
    </comment>
    <comment ref="BQ127" authorId="0">
      <text>
        <r>
          <rPr>
            <b/>
            <sz val="9"/>
            <rFont val="宋体"/>
            <charset val="134"/>
          </rPr>
          <t>Administrator:</t>
        </r>
        <r>
          <rPr>
            <sz val="9"/>
            <rFont val="宋体"/>
            <charset val="134"/>
          </rPr>
          <t xml:space="preserve">
客办蛋壳色</t>
        </r>
      </text>
    </comment>
    <comment ref="BO129" authorId="0">
      <text>
        <r>
          <rPr>
            <b/>
            <sz val="9"/>
            <rFont val="宋体"/>
            <charset val="134"/>
          </rPr>
          <t>Administrator:</t>
        </r>
        <r>
          <rPr>
            <sz val="9"/>
            <rFont val="宋体"/>
            <charset val="134"/>
          </rPr>
          <t xml:space="preserve">
客办蛋壳色</t>
        </r>
      </text>
    </comment>
    <comment ref="BQ129" authorId="0">
      <text>
        <r>
          <rPr>
            <b/>
            <sz val="9"/>
            <rFont val="宋体"/>
            <charset val="134"/>
          </rPr>
          <t>Administrator:</t>
        </r>
        <r>
          <rPr>
            <sz val="9"/>
            <rFont val="宋体"/>
            <charset val="134"/>
          </rPr>
          <t xml:space="preserve">
客办蛋壳色</t>
        </r>
      </text>
    </comment>
    <comment ref="BO130" authorId="0">
      <text>
        <r>
          <rPr>
            <b/>
            <sz val="9"/>
            <rFont val="宋体"/>
            <charset val="134"/>
          </rPr>
          <t>Administrator:</t>
        </r>
        <r>
          <rPr>
            <sz val="9"/>
            <rFont val="宋体"/>
            <charset val="134"/>
          </rPr>
          <t xml:space="preserve">
客办蛋壳色</t>
        </r>
      </text>
    </comment>
    <comment ref="BQ130" authorId="0">
      <text>
        <r>
          <rPr>
            <b/>
            <sz val="9"/>
            <rFont val="宋体"/>
            <charset val="134"/>
          </rPr>
          <t>Administrator:</t>
        </r>
        <r>
          <rPr>
            <sz val="9"/>
            <rFont val="宋体"/>
            <charset val="134"/>
          </rPr>
          <t xml:space="preserve">
客办蛋壳色</t>
        </r>
      </text>
    </comment>
    <comment ref="BO131" authorId="0">
      <text>
        <r>
          <rPr>
            <b/>
            <sz val="9"/>
            <rFont val="宋体"/>
            <charset val="134"/>
          </rPr>
          <t>Administrator:</t>
        </r>
        <r>
          <rPr>
            <sz val="9"/>
            <rFont val="宋体"/>
            <charset val="134"/>
          </rPr>
          <t xml:space="preserve">
客办蛋壳色</t>
        </r>
      </text>
    </comment>
    <comment ref="BQ131" authorId="0">
      <text>
        <r>
          <rPr>
            <b/>
            <sz val="9"/>
            <rFont val="宋体"/>
            <charset val="134"/>
          </rPr>
          <t>Administrator:</t>
        </r>
        <r>
          <rPr>
            <sz val="9"/>
            <rFont val="宋体"/>
            <charset val="134"/>
          </rPr>
          <t xml:space="preserve">
客办蛋壳色</t>
        </r>
      </text>
    </comment>
    <comment ref="BO141" authorId="0">
      <text>
        <r>
          <rPr>
            <b/>
            <sz val="9"/>
            <rFont val="宋体"/>
            <charset val="134"/>
          </rPr>
          <t>Administrator:</t>
        </r>
        <r>
          <rPr>
            <sz val="9"/>
            <rFont val="宋体"/>
            <charset val="134"/>
          </rPr>
          <t xml:space="preserve">
客办蛋壳色</t>
        </r>
      </text>
    </comment>
    <comment ref="BQ141" authorId="0">
      <text>
        <r>
          <rPr>
            <b/>
            <sz val="9"/>
            <rFont val="宋体"/>
            <charset val="134"/>
          </rPr>
          <t>Administrator:</t>
        </r>
        <r>
          <rPr>
            <sz val="9"/>
            <rFont val="宋体"/>
            <charset val="134"/>
          </rPr>
          <t xml:space="preserve">
客办蛋壳色</t>
        </r>
      </text>
    </comment>
    <comment ref="BO143" authorId="0">
      <text>
        <r>
          <rPr>
            <b/>
            <sz val="9"/>
            <rFont val="宋体"/>
            <charset val="134"/>
          </rPr>
          <t>Administrator:</t>
        </r>
        <r>
          <rPr>
            <sz val="9"/>
            <rFont val="宋体"/>
            <charset val="134"/>
          </rPr>
          <t xml:space="preserve">
客办蛋壳色</t>
        </r>
      </text>
    </comment>
    <comment ref="BQ143" authorId="0">
      <text>
        <r>
          <rPr>
            <b/>
            <sz val="9"/>
            <rFont val="宋体"/>
            <charset val="134"/>
          </rPr>
          <t>Administrator:</t>
        </r>
        <r>
          <rPr>
            <sz val="9"/>
            <rFont val="宋体"/>
            <charset val="134"/>
          </rPr>
          <t xml:space="preserve">
客办蛋壳色</t>
        </r>
      </text>
    </comment>
    <comment ref="BO145" authorId="0">
      <text>
        <r>
          <rPr>
            <b/>
            <sz val="9"/>
            <rFont val="宋体"/>
            <charset val="134"/>
          </rPr>
          <t>Administrator:</t>
        </r>
        <r>
          <rPr>
            <sz val="9"/>
            <rFont val="宋体"/>
            <charset val="134"/>
          </rPr>
          <t xml:space="preserve">
客办蛋壳色</t>
        </r>
      </text>
    </comment>
    <comment ref="BQ145" authorId="0">
      <text>
        <r>
          <rPr>
            <b/>
            <sz val="9"/>
            <rFont val="宋体"/>
            <charset val="134"/>
          </rPr>
          <t>Administrator:</t>
        </r>
        <r>
          <rPr>
            <sz val="9"/>
            <rFont val="宋体"/>
            <charset val="134"/>
          </rPr>
          <t xml:space="preserve">
客办蛋壳色</t>
        </r>
      </text>
    </comment>
    <comment ref="BO146" authorId="0">
      <text>
        <r>
          <rPr>
            <b/>
            <sz val="9"/>
            <rFont val="宋体"/>
            <charset val="134"/>
          </rPr>
          <t>Administrator:</t>
        </r>
        <r>
          <rPr>
            <sz val="9"/>
            <rFont val="宋体"/>
            <charset val="134"/>
          </rPr>
          <t xml:space="preserve">
客办蛋壳色</t>
        </r>
      </text>
    </comment>
    <comment ref="BQ146" authorId="0">
      <text>
        <r>
          <rPr>
            <b/>
            <sz val="9"/>
            <rFont val="宋体"/>
            <charset val="134"/>
          </rPr>
          <t>Administrator:</t>
        </r>
        <r>
          <rPr>
            <sz val="9"/>
            <rFont val="宋体"/>
            <charset val="134"/>
          </rPr>
          <t xml:space="preserve">
客办蛋壳色</t>
        </r>
      </text>
    </comment>
    <comment ref="BO151" authorId="0">
      <text>
        <r>
          <rPr>
            <b/>
            <sz val="9"/>
            <rFont val="宋体"/>
            <charset val="134"/>
          </rPr>
          <t>Administrator:</t>
        </r>
        <r>
          <rPr>
            <sz val="9"/>
            <rFont val="宋体"/>
            <charset val="134"/>
          </rPr>
          <t xml:space="preserve">
客办蛋壳色</t>
        </r>
      </text>
    </comment>
    <comment ref="BQ151" authorId="0">
      <text>
        <r>
          <rPr>
            <b/>
            <sz val="9"/>
            <rFont val="宋体"/>
            <charset val="134"/>
          </rPr>
          <t>Administrator:</t>
        </r>
        <r>
          <rPr>
            <sz val="9"/>
            <rFont val="宋体"/>
            <charset val="134"/>
          </rPr>
          <t xml:space="preserve">
客办蛋壳色</t>
        </r>
      </text>
    </comment>
    <comment ref="BO152" authorId="0">
      <text>
        <r>
          <rPr>
            <b/>
            <sz val="9"/>
            <rFont val="宋体"/>
            <charset val="134"/>
          </rPr>
          <t>Administrator:</t>
        </r>
        <r>
          <rPr>
            <sz val="9"/>
            <rFont val="宋体"/>
            <charset val="134"/>
          </rPr>
          <t xml:space="preserve">
客办蛋壳色</t>
        </r>
      </text>
    </comment>
    <comment ref="BQ152" authorId="0">
      <text>
        <r>
          <rPr>
            <b/>
            <sz val="9"/>
            <rFont val="宋体"/>
            <charset val="134"/>
          </rPr>
          <t>Administrator:</t>
        </r>
        <r>
          <rPr>
            <sz val="9"/>
            <rFont val="宋体"/>
            <charset val="134"/>
          </rPr>
          <t xml:space="preserve">
客办蛋壳色</t>
        </r>
      </text>
    </comment>
    <comment ref="BO164" authorId="0">
      <text>
        <r>
          <rPr>
            <b/>
            <sz val="9"/>
            <rFont val="宋体"/>
            <charset val="134"/>
          </rPr>
          <t>Administrator:</t>
        </r>
        <r>
          <rPr>
            <sz val="9"/>
            <rFont val="宋体"/>
            <charset val="134"/>
          </rPr>
          <t xml:space="preserve">
客办蛋壳色</t>
        </r>
      </text>
    </comment>
    <comment ref="BQ164" authorId="0">
      <text>
        <r>
          <rPr>
            <b/>
            <sz val="9"/>
            <rFont val="宋体"/>
            <charset val="134"/>
          </rPr>
          <t>Administrator:</t>
        </r>
        <r>
          <rPr>
            <sz val="9"/>
            <rFont val="宋体"/>
            <charset val="134"/>
          </rPr>
          <t xml:space="preserve">
客办蛋壳色</t>
        </r>
      </text>
    </comment>
    <comment ref="BO165" authorId="0">
      <text>
        <r>
          <rPr>
            <b/>
            <sz val="9"/>
            <rFont val="宋体"/>
            <charset val="134"/>
          </rPr>
          <t>Administrator:</t>
        </r>
        <r>
          <rPr>
            <sz val="9"/>
            <rFont val="宋体"/>
            <charset val="134"/>
          </rPr>
          <t xml:space="preserve">
客办蛋壳色</t>
        </r>
      </text>
    </comment>
    <comment ref="BQ165" authorId="0">
      <text>
        <r>
          <rPr>
            <b/>
            <sz val="9"/>
            <rFont val="宋体"/>
            <charset val="134"/>
          </rPr>
          <t>Administrator:</t>
        </r>
        <r>
          <rPr>
            <sz val="9"/>
            <rFont val="宋体"/>
            <charset val="134"/>
          </rPr>
          <t xml:space="preserve">
客办蛋壳色</t>
        </r>
      </text>
    </comment>
    <comment ref="BO166" authorId="0">
      <text>
        <r>
          <rPr>
            <b/>
            <sz val="9"/>
            <rFont val="宋体"/>
            <charset val="134"/>
          </rPr>
          <t>Administrator:</t>
        </r>
        <r>
          <rPr>
            <sz val="9"/>
            <rFont val="宋体"/>
            <charset val="134"/>
          </rPr>
          <t xml:space="preserve">
客办蛋壳色</t>
        </r>
      </text>
    </comment>
    <comment ref="BQ166" authorId="0">
      <text>
        <r>
          <rPr>
            <b/>
            <sz val="9"/>
            <rFont val="宋体"/>
            <charset val="134"/>
          </rPr>
          <t>Administrator:</t>
        </r>
        <r>
          <rPr>
            <sz val="9"/>
            <rFont val="宋体"/>
            <charset val="134"/>
          </rPr>
          <t xml:space="preserve">
客办蛋壳色</t>
        </r>
      </text>
    </comment>
    <comment ref="BO167" authorId="0">
      <text>
        <r>
          <rPr>
            <b/>
            <sz val="9"/>
            <rFont val="宋体"/>
            <charset val="134"/>
          </rPr>
          <t>Administrator:</t>
        </r>
        <r>
          <rPr>
            <sz val="9"/>
            <rFont val="宋体"/>
            <charset val="134"/>
          </rPr>
          <t xml:space="preserve">
客办蛋壳色</t>
        </r>
      </text>
    </comment>
    <comment ref="BQ167" authorId="0">
      <text>
        <r>
          <rPr>
            <b/>
            <sz val="9"/>
            <rFont val="宋体"/>
            <charset val="134"/>
          </rPr>
          <t>Administrator:</t>
        </r>
        <r>
          <rPr>
            <sz val="9"/>
            <rFont val="宋体"/>
            <charset val="134"/>
          </rPr>
          <t xml:space="preserve">
客办蛋壳色</t>
        </r>
      </text>
    </comment>
    <comment ref="BO168" authorId="0">
      <text>
        <r>
          <rPr>
            <b/>
            <sz val="9"/>
            <rFont val="宋体"/>
            <charset val="134"/>
          </rPr>
          <t>Administrator:</t>
        </r>
        <r>
          <rPr>
            <sz val="9"/>
            <rFont val="宋体"/>
            <charset val="134"/>
          </rPr>
          <t xml:space="preserve">
客办蛋壳色</t>
        </r>
      </text>
    </comment>
    <comment ref="BQ168" authorId="0">
      <text>
        <r>
          <rPr>
            <b/>
            <sz val="9"/>
            <rFont val="宋体"/>
            <charset val="134"/>
          </rPr>
          <t>Administrator:</t>
        </r>
        <r>
          <rPr>
            <sz val="9"/>
            <rFont val="宋体"/>
            <charset val="134"/>
          </rPr>
          <t xml:space="preserve">
客办蛋壳色</t>
        </r>
      </text>
    </comment>
    <comment ref="BO191" authorId="0">
      <text>
        <r>
          <rPr>
            <b/>
            <sz val="9"/>
            <rFont val="宋体"/>
            <charset val="134"/>
          </rPr>
          <t>Administrator:</t>
        </r>
        <r>
          <rPr>
            <sz val="9"/>
            <rFont val="宋体"/>
            <charset val="134"/>
          </rPr>
          <t xml:space="preserve">
客办蛋壳色</t>
        </r>
      </text>
    </comment>
    <comment ref="BQ191" authorId="0">
      <text>
        <r>
          <rPr>
            <b/>
            <sz val="9"/>
            <rFont val="宋体"/>
            <charset val="134"/>
          </rPr>
          <t>Administrator:</t>
        </r>
        <r>
          <rPr>
            <sz val="9"/>
            <rFont val="宋体"/>
            <charset val="134"/>
          </rPr>
          <t xml:space="preserve">
客办蛋壳色</t>
        </r>
      </text>
    </comment>
    <comment ref="BO193" authorId="0">
      <text>
        <r>
          <rPr>
            <b/>
            <sz val="9"/>
            <rFont val="宋体"/>
            <charset val="134"/>
          </rPr>
          <t>Administrator:</t>
        </r>
        <r>
          <rPr>
            <sz val="9"/>
            <rFont val="宋体"/>
            <charset val="134"/>
          </rPr>
          <t xml:space="preserve">
客办蛋壳色</t>
        </r>
      </text>
    </comment>
    <comment ref="BQ193" authorId="0">
      <text>
        <r>
          <rPr>
            <b/>
            <sz val="9"/>
            <rFont val="宋体"/>
            <charset val="134"/>
          </rPr>
          <t>Administrator:</t>
        </r>
        <r>
          <rPr>
            <sz val="9"/>
            <rFont val="宋体"/>
            <charset val="134"/>
          </rPr>
          <t xml:space="preserve">
客办蛋壳色</t>
        </r>
      </text>
    </comment>
    <comment ref="BO194" authorId="0">
      <text>
        <r>
          <rPr>
            <b/>
            <sz val="9"/>
            <rFont val="宋体"/>
            <charset val="134"/>
          </rPr>
          <t>Administrator:</t>
        </r>
        <r>
          <rPr>
            <sz val="9"/>
            <rFont val="宋体"/>
            <charset val="134"/>
          </rPr>
          <t xml:space="preserve">
客办蛋壳色</t>
        </r>
      </text>
    </comment>
    <comment ref="BQ194" authorId="0">
      <text>
        <r>
          <rPr>
            <b/>
            <sz val="9"/>
            <rFont val="宋体"/>
            <charset val="134"/>
          </rPr>
          <t>Administrator:</t>
        </r>
        <r>
          <rPr>
            <sz val="9"/>
            <rFont val="宋体"/>
            <charset val="134"/>
          </rPr>
          <t xml:space="preserve">
客办蛋壳色</t>
        </r>
      </text>
    </comment>
    <comment ref="BO195" authorId="0">
      <text>
        <r>
          <rPr>
            <b/>
            <sz val="9"/>
            <rFont val="宋体"/>
            <charset val="134"/>
          </rPr>
          <t>Administrator:</t>
        </r>
        <r>
          <rPr>
            <sz val="9"/>
            <rFont val="宋体"/>
            <charset val="134"/>
          </rPr>
          <t xml:space="preserve">
客办蛋壳色</t>
        </r>
      </text>
    </comment>
    <comment ref="BQ195" authorId="0">
      <text>
        <r>
          <rPr>
            <b/>
            <sz val="9"/>
            <rFont val="宋体"/>
            <charset val="134"/>
          </rPr>
          <t>Administrator:</t>
        </r>
        <r>
          <rPr>
            <sz val="9"/>
            <rFont val="宋体"/>
            <charset val="134"/>
          </rPr>
          <t xml:space="preserve">
客办蛋壳色</t>
        </r>
      </text>
    </comment>
    <comment ref="BO199" authorId="0">
      <text>
        <r>
          <rPr>
            <b/>
            <sz val="9"/>
            <rFont val="宋体"/>
            <charset val="134"/>
          </rPr>
          <t>Administrator:</t>
        </r>
        <r>
          <rPr>
            <sz val="9"/>
            <rFont val="宋体"/>
            <charset val="134"/>
          </rPr>
          <t xml:space="preserve">
客办蛋壳色</t>
        </r>
      </text>
    </comment>
    <comment ref="BQ199" authorId="0">
      <text>
        <r>
          <rPr>
            <b/>
            <sz val="9"/>
            <rFont val="宋体"/>
            <charset val="134"/>
          </rPr>
          <t>Administrator:</t>
        </r>
        <r>
          <rPr>
            <sz val="9"/>
            <rFont val="宋体"/>
            <charset val="134"/>
          </rPr>
          <t xml:space="preserve">
客办蛋壳色</t>
        </r>
      </text>
    </comment>
    <comment ref="BO200" authorId="0">
      <text>
        <r>
          <rPr>
            <b/>
            <sz val="9"/>
            <rFont val="宋体"/>
            <charset val="134"/>
          </rPr>
          <t>Administrator:</t>
        </r>
        <r>
          <rPr>
            <sz val="9"/>
            <rFont val="宋体"/>
            <charset val="134"/>
          </rPr>
          <t xml:space="preserve">
客办蛋壳色</t>
        </r>
      </text>
    </comment>
    <comment ref="BQ200" authorId="0">
      <text>
        <r>
          <rPr>
            <b/>
            <sz val="9"/>
            <rFont val="宋体"/>
            <charset val="134"/>
          </rPr>
          <t>Administrator:</t>
        </r>
        <r>
          <rPr>
            <sz val="9"/>
            <rFont val="宋体"/>
            <charset val="134"/>
          </rPr>
          <t xml:space="preserve">
客办蛋壳色</t>
        </r>
      </text>
    </comment>
    <comment ref="BO202" authorId="0">
      <text>
        <r>
          <rPr>
            <b/>
            <sz val="9"/>
            <rFont val="宋体"/>
            <charset val="134"/>
          </rPr>
          <t>Administrator:</t>
        </r>
        <r>
          <rPr>
            <sz val="9"/>
            <rFont val="宋体"/>
            <charset val="134"/>
          </rPr>
          <t xml:space="preserve">
客办蛋壳色</t>
        </r>
      </text>
    </comment>
    <comment ref="BQ202" authorId="0">
      <text>
        <r>
          <rPr>
            <b/>
            <sz val="9"/>
            <rFont val="宋体"/>
            <charset val="134"/>
          </rPr>
          <t>Administrator:</t>
        </r>
        <r>
          <rPr>
            <sz val="9"/>
            <rFont val="宋体"/>
            <charset val="134"/>
          </rPr>
          <t xml:space="preserve">
客办蛋壳色</t>
        </r>
      </text>
    </comment>
    <comment ref="BO206" authorId="0">
      <text>
        <r>
          <rPr>
            <b/>
            <sz val="9"/>
            <rFont val="宋体"/>
            <charset val="134"/>
          </rPr>
          <t>Administrator:</t>
        </r>
        <r>
          <rPr>
            <sz val="9"/>
            <rFont val="宋体"/>
            <charset val="134"/>
          </rPr>
          <t xml:space="preserve">
客办蛋壳色</t>
        </r>
      </text>
    </comment>
    <comment ref="BQ206" authorId="0">
      <text>
        <r>
          <rPr>
            <b/>
            <sz val="9"/>
            <rFont val="宋体"/>
            <charset val="134"/>
          </rPr>
          <t>Administrator:</t>
        </r>
        <r>
          <rPr>
            <sz val="9"/>
            <rFont val="宋体"/>
            <charset val="134"/>
          </rPr>
          <t xml:space="preserve">
客办蛋壳色</t>
        </r>
      </text>
    </comment>
    <comment ref="BO207" authorId="0">
      <text>
        <r>
          <rPr>
            <b/>
            <sz val="9"/>
            <rFont val="宋体"/>
            <charset val="134"/>
          </rPr>
          <t>Administrator:</t>
        </r>
        <r>
          <rPr>
            <sz val="9"/>
            <rFont val="宋体"/>
            <charset val="134"/>
          </rPr>
          <t xml:space="preserve">
客办蛋壳色</t>
        </r>
      </text>
    </comment>
    <comment ref="BQ207" authorId="0">
      <text>
        <r>
          <rPr>
            <b/>
            <sz val="9"/>
            <rFont val="宋体"/>
            <charset val="134"/>
          </rPr>
          <t>Administrator:</t>
        </r>
        <r>
          <rPr>
            <sz val="9"/>
            <rFont val="宋体"/>
            <charset val="134"/>
          </rPr>
          <t xml:space="preserve">
客办蛋壳色</t>
        </r>
      </text>
    </comment>
    <comment ref="BO208" authorId="0">
      <text>
        <r>
          <rPr>
            <b/>
            <sz val="9"/>
            <rFont val="宋体"/>
            <charset val="134"/>
          </rPr>
          <t>Administrator:</t>
        </r>
        <r>
          <rPr>
            <sz val="9"/>
            <rFont val="宋体"/>
            <charset val="134"/>
          </rPr>
          <t xml:space="preserve">
客办蛋壳色</t>
        </r>
      </text>
    </comment>
    <comment ref="BQ208" authorId="0">
      <text>
        <r>
          <rPr>
            <b/>
            <sz val="9"/>
            <rFont val="宋体"/>
            <charset val="134"/>
          </rPr>
          <t>Administrator:</t>
        </r>
        <r>
          <rPr>
            <sz val="9"/>
            <rFont val="宋体"/>
            <charset val="134"/>
          </rPr>
          <t xml:space="preserve">
客办蛋壳色</t>
        </r>
      </text>
    </comment>
    <comment ref="Q273" authorId="0">
      <text>
        <r>
          <rPr>
            <b/>
            <sz val="12"/>
            <rFont val="宋体"/>
            <charset val="134"/>
          </rPr>
          <t>Administrator:</t>
        </r>
        <r>
          <rPr>
            <sz val="12"/>
            <rFont val="宋体"/>
            <charset val="134"/>
          </rPr>
          <t xml:space="preserve">
40001692 1/4 968 pcs</t>
        </r>
      </text>
    </comment>
    <comment ref="Q274" authorId="0">
      <text>
        <r>
          <rPr>
            <b/>
            <sz val="12"/>
            <rFont val="宋体"/>
            <charset val="134"/>
          </rPr>
          <t>Administrator:</t>
        </r>
        <r>
          <rPr>
            <sz val="12"/>
            <rFont val="宋体"/>
            <charset val="134"/>
          </rPr>
          <t xml:space="preserve">
4001727 1/10 2504 pcs
</t>
        </r>
      </text>
    </comment>
    <comment ref="S274" authorId="0">
      <text>
        <r>
          <rPr>
            <b/>
            <sz val="12"/>
            <rFont val="宋体"/>
            <charset val="134"/>
          </rPr>
          <t>Administrator:</t>
        </r>
        <r>
          <rPr>
            <sz val="12"/>
            <rFont val="宋体"/>
            <charset val="134"/>
          </rPr>
          <t xml:space="preserve">
12/23 上进口商贴纸 2504 pcs
      上UPC贴纸 2504 pcs</t>
        </r>
      </text>
    </comment>
    <comment ref="Q275" authorId="0">
      <text>
        <r>
          <rPr>
            <b/>
            <sz val="12"/>
            <rFont val="宋体"/>
            <charset val="134"/>
          </rPr>
          <t>Administrator:</t>
        </r>
        <r>
          <rPr>
            <sz val="12"/>
            <rFont val="宋体"/>
            <charset val="134"/>
          </rPr>
          <t xml:space="preserve">
4001762 1/16 704PCS</t>
        </r>
      </text>
    </comment>
    <comment ref="S275" authorId="0">
      <text>
        <r>
          <rPr>
            <b/>
            <sz val="12"/>
            <rFont val="宋体"/>
            <charset val="134"/>
          </rPr>
          <t>Administrator:</t>
        </r>
        <r>
          <rPr>
            <sz val="12"/>
            <rFont val="宋体"/>
            <charset val="134"/>
          </rPr>
          <t xml:space="preserve">
12/27 上进口商贴纸 704 pcs
      上UPC贴纸 704 pcs</t>
        </r>
      </text>
    </comment>
    <comment ref="Q276" authorId="0">
      <text>
        <r>
          <rPr>
            <b/>
            <sz val="12"/>
            <rFont val="宋体"/>
            <charset val="134"/>
          </rPr>
          <t>Administrator:</t>
        </r>
        <r>
          <rPr>
            <sz val="12"/>
            <rFont val="宋体"/>
            <charset val="134"/>
          </rPr>
          <t xml:space="preserve">
4001762 1/16 4000 PCS</t>
        </r>
      </text>
    </comment>
    <comment ref="S276" authorId="0">
      <text>
        <r>
          <rPr>
            <b/>
            <sz val="12"/>
            <rFont val="宋体"/>
            <charset val="134"/>
          </rPr>
          <t>Administrator:</t>
        </r>
        <r>
          <rPr>
            <sz val="12"/>
            <rFont val="宋体"/>
            <charset val="134"/>
          </rPr>
          <t xml:space="preserve">
12/5 上客户EAN条码贴纸 4000 pcs</t>
        </r>
      </text>
    </comment>
    <comment ref="Q277" authorId="0">
      <text>
        <r>
          <rPr>
            <b/>
            <sz val="12"/>
            <rFont val="宋体"/>
            <charset val="134"/>
          </rPr>
          <t>Administrator:</t>
        </r>
        <r>
          <rPr>
            <sz val="12"/>
            <rFont val="宋体"/>
            <charset val="134"/>
          </rPr>
          <t xml:space="preserve">
4001762 1/16 4000 PCS</t>
        </r>
      </text>
    </comment>
    <comment ref="S277" authorId="0">
      <text>
        <r>
          <rPr>
            <b/>
            <sz val="12"/>
            <rFont val="宋体"/>
            <charset val="134"/>
          </rPr>
          <t>Administrator:</t>
        </r>
        <r>
          <rPr>
            <sz val="12"/>
            <rFont val="宋体"/>
            <charset val="134"/>
          </rPr>
          <t xml:space="preserve">
12/25 上客户EAN条码 4000 pcs</t>
        </r>
      </text>
    </comment>
    <comment ref="S280" authorId="0">
      <text>
        <r>
          <rPr>
            <b/>
            <sz val="12"/>
            <rFont val="宋体"/>
            <charset val="134"/>
          </rPr>
          <t>Administrator:</t>
        </r>
        <r>
          <rPr>
            <sz val="12"/>
            <rFont val="宋体"/>
            <charset val="134"/>
          </rPr>
          <t xml:space="preserve">
1/12 上进口商贴纸 1560 pcs
     上UPC贴纸B.D.E 各 520 pcs
1/15 上QR贴纸B.D.E 各 520 pcs</t>
        </r>
      </text>
    </comment>
    <comment ref="S283" authorId="0">
      <text>
        <r>
          <rPr>
            <b/>
            <sz val="12"/>
            <rFont val="宋体"/>
            <charset val="134"/>
          </rPr>
          <t>Administrator:</t>
        </r>
        <r>
          <rPr>
            <sz val="12"/>
            <rFont val="宋体"/>
            <charset val="134"/>
          </rPr>
          <t xml:space="preserve">
1/15 上客供价格贴纸 378 pcs</t>
        </r>
      </text>
    </comment>
    <comment ref="Q284" authorId="0">
      <text>
        <r>
          <rPr>
            <b/>
            <sz val="12"/>
            <rFont val="宋体"/>
            <charset val="134"/>
          </rPr>
          <t>Administrator:</t>
        </r>
        <r>
          <rPr>
            <sz val="12"/>
            <rFont val="宋体"/>
            <charset val="134"/>
          </rPr>
          <t xml:space="preserve">
4001762 1/16 2504 PCS</t>
        </r>
      </text>
    </comment>
    <comment ref="S284" authorId="0">
      <text>
        <r>
          <rPr>
            <b/>
            <sz val="12"/>
            <rFont val="宋体"/>
            <charset val="134"/>
          </rPr>
          <t>Administrator:</t>
        </r>
        <r>
          <rPr>
            <sz val="12"/>
            <rFont val="宋体"/>
            <charset val="134"/>
          </rPr>
          <t xml:space="preserve">
12/23 上进口商贴纸 2504 pcs
      上UPC贴纸 2504 pcs</t>
        </r>
      </text>
    </comment>
  </commentList>
</comments>
</file>

<file path=xl/comments2.xml><?xml version="1.0" encoding="utf-8"?>
<comments xmlns="http://schemas.openxmlformats.org/spreadsheetml/2006/main">
  <authors>
    <author>RR</author>
  </authors>
  <commentList>
    <comment ref="H2" authorId="0">
      <text>
        <r>
          <rPr>
            <b/>
            <sz val="9"/>
            <rFont val="宋体"/>
            <charset val="134"/>
          </rPr>
          <t>RR:</t>
        </r>
        <r>
          <rPr>
            <sz val="9"/>
            <rFont val="宋体"/>
            <charset val="134"/>
          </rPr>
          <t xml:space="preserve">
R2电阻原是0402/0R。触摸线原是50MM</t>
        </r>
      </text>
    </comment>
    <comment ref="I2" authorId="0">
      <text>
        <r>
          <rPr>
            <b/>
            <sz val="9"/>
            <rFont val="宋体"/>
            <charset val="134"/>
          </rPr>
          <t>RR:</t>
        </r>
        <r>
          <rPr>
            <sz val="9"/>
            <rFont val="宋体"/>
            <charset val="134"/>
          </rPr>
          <t xml:space="preserve">
R2电阻原是0402/0R。触摸线原是50MM</t>
        </r>
      </text>
    </comment>
    <comment ref="J2" authorId="0">
      <text>
        <r>
          <rPr>
            <b/>
            <sz val="9"/>
            <rFont val="宋体"/>
            <charset val="134"/>
          </rPr>
          <t>RR:</t>
        </r>
        <r>
          <rPr>
            <sz val="9"/>
            <rFont val="宋体"/>
            <charset val="134"/>
          </rPr>
          <t xml:space="preserve">
R2电阻原是0402/0R。触摸线原是50MM</t>
        </r>
      </text>
    </comment>
  </commentList>
</comments>
</file>

<file path=xl/comments3.xml><?xml version="1.0" encoding="utf-8"?>
<comments xmlns="http://schemas.openxmlformats.org/spreadsheetml/2006/main">
  <authors>
    <author>admin</author>
  </authors>
  <commentList>
    <comment ref="J102" authorId="0">
      <text>
        <r>
          <rPr>
            <sz val="9"/>
            <rFont val="宋体"/>
            <charset val="134"/>
          </rPr>
          <t>已扣减在B版本3L膜</t>
        </r>
      </text>
    </comment>
    <comment ref="Q102" authorId="0">
      <text>
        <r>
          <rPr>
            <b/>
            <sz val="9"/>
            <rFont val="宋体"/>
            <charset val="134"/>
          </rPr>
          <t>admin:</t>
        </r>
        <r>
          <rPr>
            <sz val="9"/>
            <rFont val="宋体"/>
            <charset val="134"/>
          </rPr>
          <t xml:space="preserve">
5340 PCS-扣减清零</t>
        </r>
      </text>
    </comment>
    <comment ref="R102" authorId="0">
      <text>
        <r>
          <rPr>
            <b/>
            <sz val="9"/>
            <rFont val="宋体"/>
            <charset val="134"/>
          </rPr>
          <t>admin:</t>
        </r>
        <r>
          <rPr>
            <sz val="9"/>
            <rFont val="宋体"/>
            <charset val="134"/>
          </rPr>
          <t xml:space="preserve">
4051 PCS扣减清零</t>
        </r>
      </text>
    </comment>
    <comment ref="S102" authorId="0">
      <text>
        <r>
          <rPr>
            <b/>
            <sz val="9"/>
            <rFont val="宋体"/>
            <charset val="134"/>
          </rPr>
          <t>admin:</t>
        </r>
        <r>
          <rPr>
            <sz val="9"/>
            <rFont val="宋体"/>
            <charset val="134"/>
          </rPr>
          <t xml:space="preserve">
6167 pcs 扣减清零</t>
        </r>
      </text>
    </comment>
    <comment ref="T102" authorId="0">
      <text>
        <r>
          <rPr>
            <b/>
            <sz val="9"/>
            <rFont val="宋体"/>
            <charset val="134"/>
          </rPr>
          <t>admin:</t>
        </r>
        <r>
          <rPr>
            <sz val="9"/>
            <rFont val="宋体"/>
            <charset val="134"/>
          </rPr>
          <t xml:space="preserve">
5391 pcs 扣减清零</t>
        </r>
      </text>
    </comment>
  </commentList>
</comments>
</file>

<file path=xl/comments4.xml><?xml version="1.0" encoding="utf-8"?>
<comments xmlns="http://schemas.openxmlformats.org/spreadsheetml/2006/main">
  <authors>
    <author>admin</author>
  </authors>
  <commentList>
    <comment ref="E11" authorId="0">
      <text>
        <r>
          <rPr>
            <b/>
            <sz val="9"/>
            <rFont val="宋体"/>
            <charset val="134"/>
          </rPr>
          <t>admin:</t>
        </r>
        <r>
          <rPr>
            <sz val="9"/>
            <rFont val="宋体"/>
            <charset val="134"/>
          </rPr>
          <t xml:space="preserve">
Action 订单专用，啤紫色蛋壳，（角、摇柄新色）</t>
        </r>
      </text>
    </comment>
    <comment ref="G11" authorId="0">
      <text/>
    </comment>
    <comment ref="E12" authorId="0">
      <text>
        <r>
          <rPr>
            <b/>
            <sz val="9"/>
            <rFont val="宋体"/>
            <charset val="134"/>
          </rPr>
          <t>admin:</t>
        </r>
        <r>
          <rPr>
            <sz val="9"/>
            <rFont val="宋体"/>
            <charset val="134"/>
          </rPr>
          <t xml:space="preserve">
Action 订单专用，啤紫色蛋壳，（角、摇柄新色）</t>
        </r>
      </text>
    </comment>
    <comment ref="G12" authorId="0">
      <text>
        <r>
          <rPr>
            <b/>
            <sz val="9"/>
            <rFont val="宋体"/>
            <charset val="134"/>
          </rPr>
          <t>admin:</t>
        </r>
        <r>
          <rPr>
            <sz val="9"/>
            <rFont val="宋体"/>
            <charset val="134"/>
          </rPr>
          <t xml:space="preserve">
Action 订单专用，啤紫色蛋壳，（角、摇柄新色）</t>
        </r>
      </text>
    </comment>
    <comment ref="E14" authorId="0">
      <text>
        <r>
          <rPr>
            <b/>
            <sz val="9"/>
            <rFont val="宋体"/>
            <charset val="134"/>
          </rPr>
          <t>admin:</t>
        </r>
        <r>
          <rPr>
            <sz val="9"/>
            <rFont val="宋体"/>
            <charset val="134"/>
          </rPr>
          <t xml:space="preserve">
Action 订单专用，啤紫色蛋壳，（角、摇柄新色）</t>
        </r>
      </text>
    </comment>
    <comment ref="G14" authorId="0">
      <text>
        <r>
          <rPr>
            <b/>
            <sz val="9"/>
            <rFont val="宋体"/>
            <charset val="134"/>
          </rPr>
          <t>admin:</t>
        </r>
        <r>
          <rPr>
            <sz val="9"/>
            <rFont val="宋体"/>
            <charset val="134"/>
          </rPr>
          <t xml:space="preserve">
Action 订单专用，啤紫色蛋壳，（角、摇柄新色）</t>
        </r>
      </text>
    </comment>
  </commentList>
</comments>
</file>

<file path=xl/sharedStrings.xml><?xml version="1.0" encoding="utf-8"?>
<sst xmlns="http://schemas.openxmlformats.org/spreadsheetml/2006/main" count="8362" uniqueCount="2427">
  <si>
    <t>ZURU  Babycorns  Surprise  - S1 #92107</t>
  </si>
  <si>
    <t>中东客</t>
  </si>
  <si>
    <t>蝴蝶</t>
  </si>
  <si>
    <t>瓢虫</t>
  </si>
  <si>
    <t>长颈鹿</t>
  </si>
  <si>
    <t>大象</t>
  </si>
  <si>
    <t>收缩膜</t>
  </si>
  <si>
    <t>收藏指南</t>
  </si>
  <si>
    <t>阅读卡 MA 5L</t>
  </si>
  <si>
    <t>阅读卡 MA 5L B版</t>
  </si>
  <si>
    <r>
      <rPr>
        <b/>
        <sz val="10"/>
        <color rgb="FF000000"/>
        <rFont val="宋体"/>
        <charset val="134"/>
        <scheme val="minor"/>
      </rPr>
      <t xml:space="preserve">阅读卡 </t>
    </r>
    <r>
      <rPr>
        <b/>
        <sz val="10"/>
        <color rgb="FFFF0000"/>
        <rFont val="宋体"/>
        <charset val="134"/>
        <scheme val="minor"/>
      </rPr>
      <t>中文</t>
    </r>
  </si>
  <si>
    <t>展示架F</t>
  </si>
  <si>
    <t>口水胶</t>
  </si>
  <si>
    <t>布标</t>
  </si>
  <si>
    <t>总MA</t>
  </si>
  <si>
    <t>接单日期</t>
  </si>
  <si>
    <t>第三方客户名称</t>
  </si>
  <si>
    <t>国家</t>
  </si>
  <si>
    <t>PO号</t>
  </si>
  <si>
    <t>客PO号</t>
  </si>
  <si>
    <t>SKU</t>
  </si>
  <si>
    <t>ITEM#</t>
  </si>
  <si>
    <t>中文名</t>
  </si>
  <si>
    <t>PO数量
(pcs)</t>
  </si>
  <si>
    <t>内箱装箱数量(pcs)</t>
  </si>
  <si>
    <t>外箱装箱数量(pcs)</t>
  </si>
  <si>
    <t>总箱数</t>
  </si>
  <si>
    <t>ZURU订单走货日期</t>
  </si>
  <si>
    <t>ZURU验货
日期</t>
  </si>
  <si>
    <t>第三方验货</t>
  </si>
  <si>
    <t>驗貨結果</t>
  </si>
  <si>
    <t>送货情况</t>
  </si>
  <si>
    <t>欠数</t>
  </si>
  <si>
    <t>贴纸</t>
  </si>
  <si>
    <t>出单情况</t>
  </si>
  <si>
    <t>船期SO</t>
  </si>
  <si>
    <t>车间回复完成时间</t>
  </si>
  <si>
    <t>箱唛资料</t>
  </si>
  <si>
    <t>是否有外箱贴</t>
  </si>
  <si>
    <t>贴纸资料</t>
  </si>
  <si>
    <t>客供物料</t>
  </si>
  <si>
    <t>日期码</t>
  </si>
  <si>
    <t>备注</t>
  </si>
  <si>
    <t>ZURU跟单</t>
  </si>
  <si>
    <t>单价USD</t>
  </si>
  <si>
    <t>金额USD</t>
  </si>
  <si>
    <t>發票號</t>
  </si>
  <si>
    <t>系统货号</t>
  </si>
  <si>
    <t>是否入系统</t>
  </si>
  <si>
    <t>MA  1L</t>
  </si>
  <si>
    <t>MA  1L
B版</t>
  </si>
  <si>
    <t>MA  3L</t>
  </si>
  <si>
    <t>MA  3L
B版</t>
  </si>
  <si>
    <r>
      <rPr>
        <b/>
        <sz val="10"/>
        <color rgb="FFFF0000"/>
        <rFont val="宋体"/>
        <charset val="0"/>
        <scheme val="minor"/>
      </rPr>
      <t>134696中东客</t>
    </r>
    <r>
      <rPr>
        <b/>
        <sz val="10"/>
        <color rgb="FF00B0F0"/>
        <rFont val="宋体"/>
        <charset val="0"/>
        <scheme val="minor"/>
      </rPr>
      <t xml:space="preserve">
客版</t>
    </r>
  </si>
  <si>
    <t>客版</t>
  </si>
  <si>
    <t>MA 5L</t>
  </si>
  <si>
    <t>MA 5L
B版</t>
  </si>
  <si>
    <t>中文</t>
  </si>
  <si>
    <t>Butterfly 蝴蝶
D</t>
  </si>
  <si>
    <t>Ladybug瓢虫
E</t>
  </si>
  <si>
    <t>Giraffe长颈鹿
B</t>
  </si>
  <si>
    <t>Elephant大象
A</t>
  </si>
  <si>
    <t>Butterfly 蝴蝶</t>
  </si>
  <si>
    <t>Ladybug瓢虫</t>
  </si>
  <si>
    <t>Giraffe长颈鹿</t>
  </si>
  <si>
    <t>Elephant大象</t>
  </si>
  <si>
    <t>相差</t>
  </si>
  <si>
    <t>MA 1L</t>
  </si>
  <si>
    <t>MA 3L</t>
  </si>
  <si>
    <t>#9283中的两款沙子代替slime</t>
  </si>
  <si>
    <t>有硼</t>
  </si>
  <si>
    <t>无硼</t>
  </si>
  <si>
    <t>MA/客版</t>
  </si>
  <si>
    <t>Butterfly
蝴蝶
D</t>
  </si>
  <si>
    <t>Ladybug
瓢虫
E</t>
  </si>
  <si>
    <t>Giraffe
长颈鹿
B</t>
  </si>
  <si>
    <t xml:space="preserve"> Elephant
大象
A</t>
  </si>
  <si>
    <t>合计</t>
  </si>
  <si>
    <t>MA剩余</t>
  </si>
  <si>
    <t>ZURU</t>
  </si>
  <si>
    <t>库有</t>
  </si>
  <si>
    <t>ZPO2312005</t>
  </si>
  <si>
    <t>PP订单</t>
  </si>
  <si>
    <t>92107-S001</t>
  </si>
  <si>
    <t>摇篮公子</t>
  </si>
  <si>
    <t>无</t>
  </si>
  <si>
    <t>1.OA Testing Samples (BULK)：数量 16；地址 深圳市罗湖区东门南路106号口岸大楼17B ，Angus  2 CTN
2.QA Testing samples (FSDU)：数量 30；地址 深圳市罗湖区东门南路106号口岸大楼17B ，Angus  1FSDU
3.Signed Sample (6套签+1套用于拆办)：数量 28；地址 深圳市罗湖区东门南路1006号口岸大楼A栋3楼，Jessy Zhang 13421384408 ，7套*4款=28
4.Show room：数量 80；地址 清溪镇光朗村易京街25号《库有样板房) 收件人:李志强电话: 18328402533 ，20套  注：开PP时候帮忙额外准备3套散件邮寄到深圳办公室
5.Sample room samples：数量 280；地址 清溪镇光朗村易京街25号《库有样板房) 收件人:李志强电话: 18328402533 ，70套  注：开PP时候帮忙额外准备3套散件邮寄到深圳办公室
6.散件：数量 12；地址 深圳市罗湖区东门南路1006号口岸大楼A栋16楼，Max Mlai 13632761211  2 CTN  3套散件（除蛋壳外的所有内含物），每套单独装好
合计数量434；PP订单数量合计 500PCS  注:PP PO数量含buffer，请按PP PO数量准备物料</t>
  </si>
  <si>
    <t>#</t>
  </si>
  <si>
    <t>WAL-MART CANADA CORP.</t>
  </si>
  <si>
    <t>加拿大</t>
  </si>
  <si>
    <t>4500146212-20</t>
  </si>
  <si>
    <t>92107-S003-NB</t>
  </si>
  <si>
    <t>11/25抽办                                                                                                                                                                           12/18第三方</t>
  </si>
  <si>
    <t>PASS</t>
  </si>
  <si>
    <t>1/6出</t>
  </si>
  <si>
    <t>10/31收到</t>
  </si>
  <si>
    <t>UPC条码贴纸9/26</t>
  </si>
  <si>
    <t>日期码格式：ZURU INC(BVI) 标准格式 日期：按实际生产日期
Packaging Info:
#92107: MA3L收缩膜+UPC条码贴纸(UPC: 193052064738)+MA5L收藏指南+MA5L资料卡+MA5L胶袋+MA配件袋+MA2L布标
-产品配比: 4 Assortment Ratio (Ladybug: Giraffe: Butterfly: Elephant)=1:1:1:1
Remark: 1. 92107 须使用无硼slime;
3. 此单有箱唛；
4. 此单有第三方验货，烦请多备包装物料；
5. 此单#92108/92107/92105/9296/9554/15714 需签办；签办数量：大货样各3套;
6. 此单#92108/92107/92105/9296/9554 需于2024/11/25 抽办做测试；抽办数量：大货各5套;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</si>
  <si>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</si>
  <si>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94003-1.13</t>
  </si>
  <si>
    <t>92107-S003-NB-3L</t>
  </si>
  <si>
    <t>已入</t>
  </si>
  <si>
    <t>MA</t>
  </si>
  <si>
    <t>DM LLC</t>
  </si>
  <si>
    <t>俄罗斯</t>
  </si>
  <si>
    <t>出Bekasovo 2</t>
  </si>
  <si>
    <t>4500143263-30</t>
  </si>
  <si>
    <t>2/10出</t>
  </si>
  <si>
    <t>10/28收到</t>
  </si>
  <si>
    <t>进口商贴纸（翻4500143236）+EAN条码贴纸（翻4500143236）</t>
  </si>
  <si>
    <t>客版收缩膜翻4500143236</t>
  </si>
  <si>
    <t>外包装(指: 收缩膜/彩卡/吊牌/PDQ)/外箱不要打ZURU标准日期码！</t>
  </si>
  <si>
    <t>日期码格式：注意:外包装(指: 收缩膜/彩卡/吊牌/PDQ)/外箱不要打ZURU标准日期码！ 日期：
Packaging Info: 出Bekasovo 2 和Ural 2 个港口；
LC 货期不可延期有罚款 ；
92107 : 客版收缩膜翻4500143236 ， MA 指南 。
注意 ：外包装 (指: 收缩膜/彩卡/吊牌/PDQ) /外箱不要打ZURU标准日期码！
Remark: 标准配比</t>
  </si>
  <si>
    <t>Ann Zhang</t>
  </si>
  <si>
    <t>94200-2.10</t>
  </si>
  <si>
    <t>92107-S001-2</t>
  </si>
  <si>
    <t>出Ural</t>
  </si>
  <si>
    <t>4500143263-60</t>
  </si>
  <si>
    <t>DD’S DISCOUNTS</t>
  </si>
  <si>
    <t>美国</t>
  </si>
  <si>
    <t>70054066</t>
  </si>
  <si>
    <t>4500150187-40</t>
  </si>
  <si>
    <t>1/7出</t>
  </si>
  <si>
    <t>ROSS指定箱唛格式</t>
  </si>
  <si>
    <t>11/19收到价格贴纸客供</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</si>
  <si>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</si>
  <si>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Taylor Liao</t>
  </si>
  <si>
    <t>88917-1.7</t>
  </si>
  <si>
    <t>TOYS "R" US – JAPAN, LTD</t>
  </si>
  <si>
    <t>日本</t>
  </si>
  <si>
    <t>47:0003108131</t>
  </si>
  <si>
    <t>4500152217-10</t>
  </si>
  <si>
    <t>92107-S008</t>
  </si>
  <si>
    <t>摇篮公子
(三款公仔）</t>
  </si>
  <si>
    <t>1/5出</t>
  </si>
  <si>
    <t>11/25收到</t>
  </si>
  <si>
    <t>日语贴纸翻4500135847）+6+贴纸</t>
  </si>
  <si>
    <t>日期码格式：ZURU INC(BVI) 标准格式 日期：按实际生产日期 Tracking Code:
Packaging Info: MA 1L UPC PKG A版收缩膜+MA 5L+23L Warning A版收藏指南 +日语贴纸(贴纸AW翻单4500135847）+1张6+贴纸覆盖3+。
Remark: 出日本， 大货品质/包装必须严格跟到PO#4500135847。
 请特别留意此单仅出以下3款， 按以下的数量分配。
 Ladybug: 184pcs
 Giraffe: 184pcs
 Butterfly: 184pcs
 装箱按以下配比。
 3 Assortment Ratio (Ladybug: Giraffe: Butterfly)=1:1:1, 2pcs of each+2pcs random=8pcs/CTN</t>
  </si>
  <si>
    <t>Doris Shou</t>
  </si>
  <si>
    <t>88889-1.6</t>
  </si>
  <si>
    <t>46:0003108129</t>
  </si>
  <si>
    <t>4500152215-10</t>
  </si>
  <si>
    <t>日期码格式：ZURU INC(BVI) 标准格式 日期：按实际生产日期
Packaging Info: MA 1L UPC PKG A版收缩膜+MA 5L+23L Warning A版收藏指南 +日语贴纸(贴纸AW翻单4500135847）+1张6+贴纸覆盖3+。
Remark: 出日本， 大货品质/包装必须严格跟到PO#4500135847。
请特别留意此单仅出以下3款， 按以下的数量分配。
Ladybug: 149pcs
Giraffe: 149pcs
Butterfly: 150pcs
装箱按以下配比。
3 Assortment Ratio (Ladybug: Giraffe: Butterfly)=1:1:1, 2pcs of each+2pcs random=8pcs/CTN</t>
  </si>
  <si>
    <t>88888-1.6</t>
  </si>
  <si>
    <t>TJX COMPANIES, INC</t>
  </si>
  <si>
    <t>Marshalls
DC#881-128PCS
,
DC#884-96PCS,
DC#886-136PCS
,
DC#887-120PCS
,
DC#888-120PCS</t>
  </si>
  <si>
    <t>4500147789-70</t>
  </si>
  <si>
    <t>1/2出</t>
  </si>
  <si>
    <t>11/4收到</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</si>
  <si>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</si>
  <si>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Emily Wu</t>
  </si>
  <si>
    <t>94169-1.23</t>
  </si>
  <si>
    <t>Amazon CA (Vendor Center)</t>
  </si>
  <si>
    <t>5R6F4YLI</t>
  </si>
  <si>
    <t>4500150978-10</t>
  </si>
  <si>
    <t>92107E-S001-NB</t>
  </si>
  <si>
    <t>1/1-1/7出</t>
  </si>
  <si>
    <t>11/12收到</t>
  </si>
  <si>
    <t>UPC贴纸翻4500134367</t>
  </si>
  <si>
    <t>日期码格式：ZURU INC(BVI) 标准格式 日期：按实际生产日期
Packaging Info: 出口加拿大，包装需要至少2/3L UPC版，无硼版本
#92107 MA 1L UPC版本+ UPC贴纸跟返单4500134367；92107A:193052066817, 92107B:193052066824,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</si>
  <si>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</si>
  <si>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88919-1.7</t>
  </si>
  <si>
    <t>92107E-S001-3L-NB</t>
  </si>
  <si>
    <t>5GDMN3WZ</t>
  </si>
  <si>
    <t>4500150978-20</t>
  </si>
  <si>
    <t>92107D-S001-NB</t>
  </si>
  <si>
    <t>92107D-S001-3L-NB</t>
  </si>
  <si>
    <t>4500147792-70</t>
  </si>
  <si>
    <t>1/9出</t>
  </si>
  <si>
    <t>12/6-价格贴纸客供</t>
  </si>
  <si>
    <t>94166-1.23</t>
  </si>
  <si>
    <t>TJ MAXX
DC#891-160PCS
,
DC#894-136PCS
,
DC#896-128PCS
,
DC#897-248PCS
,
DC#898-128PCS</t>
  </si>
  <si>
    <t>4500147795-70</t>
  </si>
  <si>
    <t>1/8出</t>
  </si>
  <si>
    <t>94175-1.23</t>
  </si>
  <si>
    <t>Marshalls
DC#881-168PCS
,
DC#884-128PCS
,
DC#886-184PCS
,
DC#887-152PCS
,
DC#888-168PCS</t>
  </si>
  <si>
    <t>4500147793-90</t>
  </si>
  <si>
    <t>1/10出</t>
  </si>
  <si>
    <t>94171-1.23</t>
  </si>
  <si>
    <t>TJ MAXX
DC#891-200PCS
,
DC#894-168PCS
,
DC#896-160PCS
,
DC#897-312PCS
,
DC#898-160PCS</t>
  </si>
  <si>
    <t>4500147796-90</t>
  </si>
  <si>
    <t>94170-1.23</t>
  </si>
  <si>
    <t>ASDA STORES LTD</t>
  </si>
  <si>
    <t>英国</t>
  </si>
  <si>
    <t>2950866103</t>
  </si>
  <si>
    <t>4500150696-70</t>
  </si>
  <si>
    <t>92107SLB-S001</t>
  </si>
  <si>
    <t>摇篮公子88PCS/ctn/卡板</t>
  </si>
  <si>
    <t>11/29收到</t>
  </si>
  <si>
    <t>11/29-卡板贴纸</t>
  </si>
  <si>
    <t>日期码格式：ZURU INC(BVI) 标准格式 日期：按实际生产日期
Packaging Info:
5.92107SLB
92107-S003：MA最新1L UPC包装
UPC#193052064738, 请先检查条码是否正确再安排做货；
4 Assortment Ratio (Ladybug: Giraffe: Butterfly: Elephant)=1:1:1:1
Slip Sheet: 1 PCS/CTN, 22*4=88ctn=88pcs/slip sheet, 一共需要11套slip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</si>
  <si>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Amy Ding</t>
  </si>
  <si>
    <t>88944-1.8</t>
  </si>
  <si>
    <t>Marshalls
DC#881-168PCS
,
DC#884-128PCS
,
DC#886-184PCS
,
DC#887-160PCS
,
DC#888-160PCS</t>
  </si>
  <si>
    <t>4500147794-100</t>
  </si>
  <si>
    <t>94176-1.23</t>
  </si>
  <si>
    <t>4500147798-100</t>
  </si>
  <si>
    <t>94174-1.23</t>
  </si>
  <si>
    <t>BIG W</t>
  </si>
  <si>
    <t>澳大利亚</t>
  </si>
  <si>
    <t>CUS
PO#47779210
SYD</t>
  </si>
  <si>
    <t>4500152763-20</t>
  </si>
  <si>
    <t>1/3出</t>
  </si>
  <si>
    <t>11/28收到</t>
  </si>
  <si>
    <t>进口商贴纸翻4500129569</t>
  </si>
  <si>
    <t>日期码格式：ZURU INC(BVI) 标准格式 日期：按实际生产日期 Tracking Code:
Packaging Info: 1. 包装
 92107：英文MA包装 (UPC版本，首选1L，无1L可用多L含英语)+1张进口商贴纸，贴纸翻单4500129569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</si>
  <si>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Christine Liao</t>
  </si>
  <si>
    <t>88832-1.2</t>
  </si>
  <si>
    <t>CUS
PO#47779211
BNE</t>
  </si>
  <si>
    <t>4500152763-40</t>
  </si>
  <si>
    <t>88853-1.3</t>
  </si>
  <si>
    <t>CUS
PO#47779212
MEL</t>
  </si>
  <si>
    <t>4500152763-60</t>
  </si>
  <si>
    <t>1/4出</t>
  </si>
  <si>
    <t>88887-1.6</t>
  </si>
  <si>
    <t>CUS
PO#47779213
FRE</t>
  </si>
  <si>
    <t>4500152763-80</t>
  </si>
  <si>
    <t>88867-1.4</t>
  </si>
  <si>
    <t>THE ENTERTAINER</t>
  </si>
  <si>
    <t>4500150141-1</t>
  </si>
  <si>
    <t>4500150141-20</t>
  </si>
  <si>
    <t>11/14收到</t>
  </si>
  <si>
    <t>客户EAN条码贴翻4500148687</t>
  </si>
  <si>
    <t>日期码格式：ZURU INC(BVI) 标准格式 日期：按实际生产日期
Packaging Info: 
92107：MA最新1L-UPC配套包装+客户EAN条码贴一张覆盖ZURU 原条码，条码贴翻订单4500148687
4 Assortment Ratio (Ladybug: Giraffe: Butterfly: Elephant)=1:1:1:1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</si>
  <si>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Sherry Lu</t>
  </si>
  <si>
    <t>88877-1.4</t>
  </si>
  <si>
    <t>CRG</t>
  </si>
  <si>
    <t>哥斯达黎加</t>
  </si>
  <si>
    <t>ZU01-25</t>
  </si>
  <si>
    <t>4500152087-120</t>
  </si>
  <si>
    <t>11/27收到</t>
  </si>
  <si>
    <t>12/10-进口商贴纸</t>
  </si>
  <si>
    <t>日期码格式：ZURU INC(BVI) 标准格式 日期：按实际生产日期 
Packaging Info: 92107:MA 1L包装+进口商贴纸+箱唛
Remark:</t>
  </si>
  <si>
    <t>Ava Liang</t>
  </si>
  <si>
    <t>88961-1.9</t>
  </si>
  <si>
    <t>TJX UK</t>
  </si>
  <si>
    <t>PO#50343349</t>
  </si>
  <si>
    <t>4500152937-60</t>
  </si>
  <si>
    <t>12/5收到</t>
  </si>
  <si>
    <t>12/6-客供价格贴纸</t>
  </si>
  <si>
    <t>日期码格式：ZURU INC(BVI) 标准格式 日期：按实际生产日期 
Packaging Info: TJX UK: PO#50343294(9283) &lt;(&gt;&amp;&lt;)&gt; PO#50343296(9258) &lt;(&gt;&amp;&lt;)&gt; PO#50343296(9281) &lt;(&gt;&amp;&lt;)&gt; PO#50343305(9298) &lt;(&gt;&amp;&lt;)&gt; PO#50343349(7132) &lt;(&gt;&amp;&lt;)&gt; PO#503
 43349(92107) &lt;(&gt;&amp;&lt;)&gt; PO#50343392(9279) &lt;(&gt;&amp;&lt;)&gt; PO#50343399(9279)
 6) 92107: MA3L (9Lwanrning) B版收缩膜+其他最新MA配套包装+1张客供价格贴纸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</si>
  <si>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Zoe Chen</t>
  </si>
  <si>
    <t>88937-1.8</t>
  </si>
  <si>
    <t>92107-S001-3L</t>
  </si>
  <si>
    <t>TJX UK c/o TJX Distribution Ltd &amp; C</t>
  </si>
  <si>
    <t>德国</t>
  </si>
  <si>
    <t>TJX
Europe(DE):
PO#55343920</t>
  </si>
  <si>
    <t>4500152906-90</t>
  </si>
  <si>
    <t>12/6-客供价格贴纸+含波兰语警告语翻4500150830</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</si>
  <si>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6) 92107: MA3L (9Lwanrning) B版收缩膜+其他最新MA配套包装+1张客供价格贴纸+1张贴纸（含波兰语警告语)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</si>
  <si>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88936-1.8</t>
  </si>
  <si>
    <t>MEIJER</t>
  </si>
  <si>
    <t>216641089</t>
  </si>
  <si>
    <t>4500152685-10</t>
  </si>
  <si>
    <t>92107-S005</t>
  </si>
  <si>
    <t>收到SO</t>
  </si>
  <si>
    <t>日期码格式：ZURU INC(BVI) 标准格式 日期：按实际生产日期
Packaging Info: 1. MA 1L 包装
2. 客人指定箱唛排版
Remark: 出货前 Zuru QC 验货</t>
  </si>
  <si>
    <t>Sophia Zhou</t>
  </si>
  <si>
    <t>88932-1.8</t>
  </si>
  <si>
    <t>216641085</t>
  </si>
  <si>
    <t>4500152678-10</t>
  </si>
  <si>
    <t>88931-1.8</t>
  </si>
  <si>
    <t>AEON TOPVALU (HONG KONG) CO.,LTD</t>
  </si>
  <si>
    <t>柬埔寨</t>
  </si>
  <si>
    <t>SDN24-0024</t>
  </si>
  <si>
    <t>4500150770-10</t>
  </si>
  <si>
    <t>1/15出</t>
  </si>
  <si>
    <t>11/11收到</t>
  </si>
  <si>
    <t>日期码格式：ZURU INC(BVI) 标准格式 日期：按实际生产日期
Packaging Info: MA PKG, 优先1L
Remark: 出柬埔寨</t>
  </si>
  <si>
    <t>94063-1.16</t>
  </si>
  <si>
    <t>AMAZON.COM.DEDC,LLC</t>
  </si>
  <si>
    <t>5NFG96GC</t>
  </si>
  <si>
    <t>4500152379-230</t>
  </si>
  <si>
    <t>92107D-S001</t>
  </si>
  <si>
    <t>2/7出</t>
  </si>
  <si>
    <t>UPC贴纸翻450013436</t>
  </si>
  <si>
    <t>12/20-外箱贴纸</t>
  </si>
  <si>
    <t>日期码格式： 标准格式 日期：按实际生产日期
Packaging Info:
#92107 MA 1L UPC版本+ UPC贴纸跟返单4500134367；92107A:193052066817, 92107D:193052066831, 92107E:193052066848;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</si>
  <si>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</si>
  <si>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94201-2.10</t>
  </si>
  <si>
    <t>2LWM8QCA</t>
  </si>
  <si>
    <t>4500152379-240</t>
  </si>
  <si>
    <t>5WZ1EI7C</t>
  </si>
  <si>
    <t>4500152657-60</t>
  </si>
  <si>
    <t>1/15-1/20出</t>
  </si>
  <si>
    <t>94229-2.12</t>
  </si>
  <si>
    <t>HEB GROCERY COMPANY, LP</t>
  </si>
  <si>
    <t>PO#60X356498</t>
  </si>
  <si>
    <t>4500152429-60</t>
  </si>
  <si>
    <t>1/9第三方</t>
  </si>
  <si>
    <t>1/16出</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</si>
  <si>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4. 验货+ 抽板 （同一天进行）
预约1月9日第三方（利丰）到工厂做100%大货现场验货和抽板，验货需打印EPM出来跟客户回签样板供第三方验货参考。
 PS:EPM是跟单提供。
 抽板：
因#92107的ZURU测试报告上被客户指定实验室发现产品和产品包装上的日期码不一致，所以这款寄样给实验室的是按照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</si>
  <si>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</si>
  <si>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94152-1.22</t>
  </si>
  <si>
    <t>ZMPO24972</t>
  </si>
  <si>
    <t>周转箱</t>
  </si>
  <si>
    <t>Remark：大货最新版本/请用大货标准箱装箱/箱唛请参照邮件附件                                                                                备注： 收到样品订单后尽快安排 ，注意样板品质质量要求要高于大货品质要求 ，送货时必须要附带送货单(没有送货单和QC检验合格报告的仓库一律拒绝收货)，请知悉，谢谢！</t>
  </si>
  <si>
    <t xml:space="preserve">Angus </t>
  </si>
  <si>
    <t>VM INTERNATIONAL</t>
  </si>
  <si>
    <t>4500151779-30</t>
  </si>
  <si>
    <t>1/13出</t>
  </si>
  <si>
    <t>12/11收到</t>
  </si>
  <si>
    <t>日期码格式：ZURU INC(BVI) 标准格式 日期：按实际生产日期
Packaging Info: 1.ZURU 标准日期码格式，
2.无第三方测试和验货，ZURU 内部QC验货即可出货
Remark: 3. 优先 MA 1L UPC包装;
4. 纸箱印ZURU LOGO，出口美国；</t>
  </si>
  <si>
    <t>Iris Yuan</t>
  </si>
  <si>
    <t>94112-1.18</t>
  </si>
  <si>
    <t>FREDMEYER INC</t>
  </si>
  <si>
    <t>PO#0000373341
06</t>
  </si>
  <si>
    <t>4500153169-40</t>
  </si>
  <si>
    <t>92107-S002</t>
  </si>
  <si>
    <t>12/3收到</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</si>
  <si>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
 #92107: 4 Assortment Ratio (Ladybug: Giraffe: Butterfly: Elephant)=1:1:1:1</t>
  </si>
  <si>
    <t>Vicky Wu</t>
  </si>
  <si>
    <t>94067-1.16</t>
  </si>
  <si>
    <t>BINGO GLOBAL GROUP FOR TRADING SUPP</t>
  </si>
  <si>
    <t>埃及</t>
  </si>
  <si>
    <t>4500153513-50</t>
  </si>
  <si>
    <t>12/12收到</t>
  </si>
  <si>
    <t>12-12进口商贴纸</t>
  </si>
  <si>
    <t>日期码格式：ZURU INC(BVI) 标准格式 日期：按实际生产日期 
Packaging Info: 
92107:3L MA EAN 收缩膜+进口商贴纸;MA指南
Remark: 标准产品标准配比</t>
  </si>
  <si>
    <t>Lena Huang</t>
  </si>
  <si>
    <t>94081-1.17</t>
  </si>
  <si>
    <t>ZMPO24940</t>
  </si>
  <si>
    <t>已送货</t>
  </si>
  <si>
    <t>UPC条码贴纸</t>
  </si>
  <si>
    <t>Remark：跟订单4500146212一起安排/MA3L收缩膜+UPC条码贴纸(UPC: 193052064738)+MA5L收藏指南+MA5L资料卡+MA5L胶袋+MA配件袋+MA2L布标             备注： 收到样品订单后尽快安排 ，注意样板品质质量要求要高于大货品质要求 ，送货时必须要附带送货单(没有送货单和QC检验合格报告的仓库一律拒绝收货)，请知悉，谢谢！</t>
  </si>
  <si>
    <t>COMERCIALIZADORA MEXICO AMERICANA S</t>
  </si>
  <si>
    <t>墨西哥</t>
  </si>
  <si>
    <t>SUPERCENTER</t>
  </si>
  <si>
    <t>4500151758-30</t>
  </si>
  <si>
    <t>摇篮公子(干燥剂）</t>
  </si>
  <si>
    <t>12/9收到</t>
  </si>
  <si>
    <t>进口商和UPC条码贴纸翻单4500136632</t>
  </si>
  <si>
    <t>LOTDGYYYYMMDD</t>
  </si>
  <si>
    <t>日期码格式：LOTDGYYYYMMDD 日期：按实际生产日期 
Packaging Info:
 2.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2.92107：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此单兴信将安排1*40HC，每个HC需要放置10包干燥剂，每包干燥剂1KG</t>
  </si>
  <si>
    <t>Ever Li</t>
  </si>
  <si>
    <t>94014-1.13</t>
  </si>
  <si>
    <t>BODEGA</t>
  </si>
  <si>
    <t>4500151758-40</t>
  </si>
  <si>
    <t>9650903907</t>
  </si>
  <si>
    <t>4500147521-20</t>
  </si>
  <si>
    <t>第三方验货1/10（自检）</t>
  </si>
  <si>
    <t>1/27出</t>
  </si>
  <si>
    <t>12/2收到</t>
  </si>
  <si>
    <t>UPC条码贴纸翻单：4500146212</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</si>
  <si>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#92108/92107/9296 须使用无硼slime;
2. 此单有箱唛；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</si>
  <si>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94179-1.23</t>
  </si>
  <si>
    <t>TOY TRIANGLE COMPANY (UAE)</t>
  </si>
  <si>
    <t>阿拉伯联合酋长国</t>
  </si>
  <si>
    <t>2025TTC006</t>
  </si>
  <si>
    <t>4500151230-30</t>
  </si>
  <si>
    <t>92117-S001</t>
  </si>
  <si>
    <t>11/13收到</t>
  </si>
  <si>
    <t>客版收缩膜翻4500134696+客版指南翻4500134696</t>
  </si>
  <si>
    <t>日期码格式：ZURU INC(BVI) 标准格式 日期：按实际生产日期
Packaging Info:
92117：客版收缩膜翻4500134696（改彩虹颜色，不含slime和希伯来警告语，需含阿拉伯警告语，印G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92117:#92107 Smart Sandy replaces slime
4 Assortment Ratio (Ladybug: Giraffe: Butterfly: Elephant)=1:1:1:1</t>
  </si>
  <si>
    <t>94062-1.16</t>
  </si>
  <si>
    <t>9650903908</t>
  </si>
  <si>
    <t>4500147521-70</t>
  </si>
  <si>
    <t>第三方验货1/17（自检）</t>
  </si>
  <si>
    <t>2/13出</t>
  </si>
  <si>
    <t>94237-2.13</t>
  </si>
  <si>
    <t>ROSS PROCUREMENT.INC</t>
  </si>
  <si>
    <t>60190302</t>
  </si>
  <si>
    <t>4500150480-10</t>
  </si>
  <si>
    <t>2/11出</t>
  </si>
  <si>
    <t>12/19-客供价格贴纸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</si>
  <si>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</si>
  <si>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Minny Peng</t>
  </si>
  <si>
    <t>94470-3.6</t>
  </si>
  <si>
    <t>THE WAREHOUSE LIMITED</t>
  </si>
  <si>
    <t>新西兰</t>
  </si>
  <si>
    <t>28659766</t>
  </si>
  <si>
    <t>4500152174-10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</si>
  <si>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</si>
  <si>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Abby Liang</t>
  </si>
  <si>
    <t>94213-2.11</t>
  </si>
  <si>
    <t>28659765</t>
  </si>
  <si>
    <t>4500152173-10</t>
  </si>
  <si>
    <t>日期码格式：ZURU INC(BVI) 标准格式 日期：按实际生产日期 Tracking Code: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</si>
  <si>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94227-2.12</t>
  </si>
  <si>
    <t>4500147799-80</t>
  </si>
  <si>
    <t>2/14出</t>
  </si>
  <si>
    <t>12/20-价格贴纸客供</t>
  </si>
  <si>
    <t>4500147801-80</t>
  </si>
  <si>
    <t>4500147803-100</t>
  </si>
  <si>
    <t>4500147800-100</t>
  </si>
  <si>
    <t>4500152538-3:
FB12155</t>
  </si>
  <si>
    <t>4500152538-190</t>
  </si>
  <si>
    <t>2/19出</t>
  </si>
  <si>
    <t>日期码格式：ZURU INC(BVI) 标准格式 日期：按实际生产日期
Packaging Info:
92107：MA最新1L-UPC配套包装+客户EAN条码贴一张覆盖ZURU 原条码，条码贴翻订单4500148687
4 Assortment Ratio (Ladybug: Giraffe: Butterfly: Elephant)=1:1:1:1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</si>
  <si>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4500152538-4:
FB12134</t>
  </si>
  <si>
    <t>4500152538-270</t>
  </si>
  <si>
    <t>2/18出</t>
  </si>
  <si>
    <t>4500147806-90</t>
  </si>
  <si>
    <t>2/21出</t>
  </si>
  <si>
    <t>94380-2.27</t>
  </si>
  <si>
    <t>4500147804-90</t>
  </si>
  <si>
    <t>94381-2.27</t>
  </si>
  <si>
    <t>TJX Australia Pty Limited</t>
  </si>
  <si>
    <t>CUS PO#885182</t>
  </si>
  <si>
    <t>4500154316-20</t>
  </si>
  <si>
    <t>12/19收到</t>
  </si>
  <si>
    <t>1/3-客供价格贴纸</t>
  </si>
  <si>
    <t>日期码格式：ZURU INC(BVI) 标准格式 日期：按实际生产日期 
Packaging Info: 包装：
92107：英文MA包装(UPC版本，首选1L，无1L可用多L含英语)+箱唛+1张客供价格贴纸；
 Ratio：
 92107-S001:4 Assortment Ratio (Ladybug: Giraffe: Butterfly: Elephant)=1:1:1:1;
Remark: 1.箱唛不可出现任何手写内容，重量与实际须一致且不可手写;
 2.产品上贴客供价格贴纸，贴纸位置为产品正面右上角，不能遮住产品信息；请与跟单确认贴纸位置后再生产大货；
 3.订单每行对应客人不同的PO，即同款item的价格贴纸都不相同，请注意收到贴纸后不要弄混!（CUS PO号请参考行项目Remark）
 4. 此单去澳大利亚，请按相应澳新标准生产并满足当地法规要求;
 5.ZURU QC验货。
 6.产品和包装上要有tracking label信息：日期码格式为Zuru标准格式；</t>
  </si>
  <si>
    <t>CUS PO#885186</t>
  </si>
  <si>
    <t>4500154316-60</t>
  </si>
  <si>
    <t>CUS PO#885190</t>
  </si>
  <si>
    <t>4500154316-100</t>
  </si>
  <si>
    <t>Europe-DE:
PO#55471275</t>
  </si>
  <si>
    <t>4500154045-60</t>
  </si>
  <si>
    <t>2/17出</t>
  </si>
  <si>
    <t>12/25收到</t>
  </si>
  <si>
    <t>12/25-贴纸（含波兰语警告语)</t>
  </si>
  <si>
    <t>日期码格式：ZURU INC(BVI) 标准格式 日期：按实际生产日期 
Packaging Info: TJX Europe-DE: PO#55471297(7132) + PO#55471301(9298) + PO#55471302(9298) + PO#55471303(9279) + PO#55471304(9279) + PO#55471275(92107)
 4) 92107: MA3L (9Lwanrning)最新EAN包装+1张客供价格贴纸+1张贴纸（含波兰语警告语)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</si>
  <si>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Sandy Shao</t>
  </si>
  <si>
    <t>KOTRYNA GROUP, UAB</t>
  </si>
  <si>
    <t>立陶宛</t>
  </si>
  <si>
    <t>4500154811-30</t>
  </si>
  <si>
    <t>12/26收到</t>
  </si>
  <si>
    <t>进口商贴纸翻4500135339</t>
  </si>
  <si>
    <t>日期码格式：ZURU INC(BVI) 标准格式 日期：按实际生产日期 
Packaging Info: 
 92107：B 版 1L MA UPC 收缩膜+进口商贴纸（贴纸翻4500135339）；B 版 5L MA 收藏指南
Remark: 1、若产品有比例使用ZURU STD 比例
 2、所有item 均用MA UPC 条码，若包装不是UPC 条码的请告知
 3、此单出欧洲需满足EU测试标准要求。另外若产品本身含闪粉则需要出符合欧洲微塑料版本的产品</t>
  </si>
  <si>
    <t>Snowy</t>
  </si>
  <si>
    <t>KAUFHAUS MARTIN STOLZ GMBH</t>
  </si>
  <si>
    <t>25-49</t>
  </si>
  <si>
    <t>4500145550-10</t>
  </si>
  <si>
    <t>Top 10贴纸翻4500137432
 格贴纸</t>
  </si>
  <si>
    <t>11/29-客供价格贴纸</t>
  </si>
  <si>
    <t>日期码格式：ZURU INC(BVI) 标准格式 日期：按实际生产日期
Packaging Info: 92107: 最新MA 3L(9L warining)EAN 收缩膜+MA 5L(23L warning)收藏指南+MA 5L (9L warning)slime_polybag+MA布标+Top 10贴纸(翻单#4500137432)+1张客供价
格贴纸
Remark: 1. 此单出德国，需要满足Zuru Standard欧洲标准测试要求；
2. 请准时出货，推期会有罚款；
3. 出口欧洲，微塑料需符合法规。
4. 配比：标准配比
5. 大货样品一套
6. 需提供验货图片给客人确认才可以安排出货</t>
  </si>
  <si>
    <t>Shirley Zhou</t>
  </si>
  <si>
    <t>4500151765-50</t>
  </si>
  <si>
    <t>2/25出</t>
  </si>
  <si>
    <t>卡板贴纸</t>
  </si>
  <si>
    <t>日期码格式：ZURU INC(BVI) 标准格式 日期：按实际生产日期 
Packaging Info: 
 5.92107SLB
 92107-S003：MA最新1L UPC包装
 UPC#193052064738, 请先检查条码是否正确再安排做货；
 4 Assortment Ratio (Ladybug: Giraffe: Butterfly: Elephant)=1:1:1:1
 Slip Sheet: 1 PCS/CTN, 22*4=88ctn=88pcs/slip sheet, 一共需要11套slip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6.7151SLB
 7151-S005:MA 1L最新UPC包装
 UPC#193052033482, 请先检查条码是否正确再安排做货；
 Slip Sheet:3pcs/CTN, (5x7+7)x4H=168carton=504pcs/Slip Sheet,一共需要4套slip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</si>
  <si>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94349-2.25</t>
  </si>
  <si>
    <t>4500153580-10</t>
  </si>
  <si>
    <t>3/3出</t>
  </si>
  <si>
    <t>日期码格式：LOTDGYYYYMMDD 日期：按实际生产日期 
Packaging Info: 1.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2. 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此单兴信将安排1*40HC，每个HC需要放置10包干燥剂，每包干燥剂1KG</t>
  </si>
  <si>
    <t>94405-2.28</t>
  </si>
  <si>
    <t>4500153580-20</t>
  </si>
  <si>
    <t>CMS FAMOUS TOYS</t>
  </si>
  <si>
    <t>PO0000476</t>
  </si>
  <si>
    <t>4500151019-30</t>
  </si>
  <si>
    <t>92107-S001-NB</t>
  </si>
  <si>
    <t>摇篮公子-无硼</t>
  </si>
  <si>
    <t>12/25-UPC贴纸</t>
  </si>
  <si>
    <t>日期码格式： 标准格式 日期：按实际生产日期
Packaging Info:
92107 MA 多语EAN+UPC贴纸,无硼版本。UPC号码193052064738
Remark: 出加拿大
每款产品都需要加进口商贴纸
Zuru验货.日期跟踪码：产品外包装及产品本身都必须有日期跟踪码，ZURU标准格式日期码</t>
  </si>
  <si>
    <t>Summer Mo</t>
  </si>
  <si>
    <t>94383-2.27</t>
  </si>
  <si>
    <t>92107-S001-NB-3L</t>
  </si>
  <si>
    <t>Zhuyu(Shenzhen)Trading Co.,Ltd.</t>
  </si>
  <si>
    <t>中国</t>
  </si>
  <si>
    <t>4500154728-70</t>
  </si>
  <si>
    <t>2/26出</t>
  </si>
  <si>
    <t>翻4500146389</t>
  </si>
  <si>
    <t>中文布标(可用布标贴纸)+CCC贴纸+ 年龄贴（8+）翻4500146389</t>
  </si>
  <si>
    <t>1/7-客供芯片码</t>
  </si>
  <si>
    <t>日期码格式：ZURU INC(BVI) 标准格式 日期：按实际生产日期 
Packaging Info: 物料要求 SKU 所有款号务必使用带有CCC 标识的AW
 6 92107 MA+中文布标(可用布标贴纸)+中文收藏指南+ 中文资料卡+CCC贴纸+ 年龄贴（8+）+客供芯片码 翻单： 4500146389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</si>
  <si>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</si>
  <si>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94357-2.26</t>
  </si>
  <si>
    <t>92107-S002-1</t>
  </si>
  <si>
    <t>AMIC TRADING (PTY) LTD</t>
  </si>
  <si>
    <t>南非</t>
  </si>
  <si>
    <t>PO#6006-00522
6PI#110002571
5-2</t>
  </si>
  <si>
    <t>4500154694-10</t>
  </si>
  <si>
    <t>1/6-进口商贴纸</t>
  </si>
  <si>
    <t>日期码格式：ZURU INC(BVI) 标准格式 日期：按实际生产日期 
Packaging Info: MA PKG, 优先1L +1张进口商贴纸（贴条码附近空白处，不得遮挡日期码）
 该客户只有一款进口商贴纸，所有款通用，进口商贴纸AW可翻此客户旧订单
Remark:</t>
  </si>
  <si>
    <t>94351-2.25</t>
  </si>
  <si>
    <t>Asmodee Czech Republic s.r.o.</t>
  </si>
  <si>
    <t>捷克共和国</t>
  </si>
  <si>
    <t>4500154192-40</t>
  </si>
  <si>
    <t>12/17收到</t>
  </si>
  <si>
    <t>1/2-进口商贴纸</t>
  </si>
  <si>
    <t>日期码格式：ZURU INC(BVI) 标准格式 日期：按实际生产日期
Packaging Info: 
 92107：B 版 1L MA UPC 收缩膜+进口商贴纸；B 版 5L MA 收藏指南
Remark: 1、若产品有比例使用ZURU STD 比例
 2、所有item 均用MA UPC 条码，若包装不是UPC 条码的请告知
 3、此单出欧洲需满足EU测试标准要求，另外不能出闪粉（若产品本身不含闪粉则忽略这句话）</t>
  </si>
  <si>
    <t>Snowy Wu</t>
  </si>
  <si>
    <t>94440-3.5</t>
  </si>
  <si>
    <t>TARGET AUSTRALIA PTY LTD</t>
  </si>
  <si>
    <t>4500154618-50</t>
  </si>
  <si>
    <t>2/26-2/28出</t>
  </si>
  <si>
    <t>12/24收到</t>
  </si>
  <si>
    <t>2/12-外箱贴纸SSCC</t>
  </si>
  <si>
    <t>日期码格式：ZURU INC(BVI) 标准格式 日期：按实际生产日期 
Packaging Info:
 4. 92107:MA_1L UPC版本包装（收缩膜和收藏指南, MA首选1L，如无1L可用多语且含英语的配套多语包装）+ 箱唛 +外箱贴纸SSCC Label；4 Assortment Ratio (Ladybug: Giraffe: Butterfly: Elephant)=1:1:1:1;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</si>
  <si>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94374-2.27</t>
  </si>
  <si>
    <t>FB12130</t>
  </si>
  <si>
    <t>4500154847-10</t>
  </si>
  <si>
    <t>1/6收到</t>
  </si>
  <si>
    <t>客户EAN条码(翻单4500148687)</t>
  </si>
  <si>
    <t>日期码格式：ZURU INC(BVI) 标准格式 日期：按实际生产日期 
Packaging Info: 92107: MA最新1L-UPC配套包装+客户EAN条码（翻单4500148687）覆盖ZURU 原条码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</si>
  <si>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</si>
  <si>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TJX UK:
PO#50565022</t>
  </si>
  <si>
    <t>4500155467-60</t>
  </si>
  <si>
    <t>3/13出</t>
  </si>
  <si>
    <t>1/8收到</t>
  </si>
  <si>
    <t>1/10-客供价格贴纸</t>
  </si>
  <si>
    <t>日期码格式：ZURU INC(BVI) 标准格式 日期：按实际生产日期
Packaging Info: TJX UK: PO#50565022(92107)
 92107: MA3L (9Lwanrning)最新EAN包装+1张客供价格贴纸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</si>
  <si>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94522-3.12</t>
  </si>
  <si>
    <t>KMART AUSTRALIA LTD</t>
  </si>
  <si>
    <t>4500155599-20</t>
  </si>
  <si>
    <t>3/5-3/7出</t>
  </si>
  <si>
    <t>1/9收到</t>
  </si>
  <si>
    <t>2/10-防盗+1/9-外箱贴纸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</si>
  <si>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</si>
  <si>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</si>
  <si>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94471-3.6</t>
  </si>
  <si>
    <t>4500147525-20</t>
  </si>
  <si>
    <t>3/7-第三方验货</t>
  </si>
  <si>
    <t>3/26出</t>
  </si>
  <si>
    <t>1/7收到</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</si>
  <si>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#92108/92107/9296 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</si>
  <si>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ZB00027-3.21</t>
  </si>
  <si>
    <t>46:0003108130</t>
  </si>
  <si>
    <t>4500152218-10</t>
  </si>
  <si>
    <t>3/21出</t>
  </si>
  <si>
    <t>日期码格式：ZURU INC(BVI) 标准格式 日期：按实际生产日期 Tracking Code:
Packaging Info: MA 1L UPC PKG A版收缩膜+MA 5L+23L Warning A版收藏指南 +日语贴纸(贴纸AW翻单4500135847）+1张6+贴纸覆盖3+。
Remark: 出日本， 大货品质/包装必须严格跟到PO#4500135847。
 请特别留意此单仅出以下3款， 按以下的数量分配。
 Ladybug: 149pcs
 Giraffe: 149pcs
 Butterfly: 150pcs
 装箱按以下配比。
 3 Assortment Ratio (Ladybug: Giraffe: Butterfly)=1:1:1, 2pcs of each+2pcs random=8pcs/CTN</t>
  </si>
  <si>
    <t>94586-3.21</t>
  </si>
  <si>
    <t>47:0003108132</t>
  </si>
  <si>
    <t>4500152221-10</t>
  </si>
  <si>
    <t>3/24出</t>
  </si>
  <si>
    <t>94587-3.21</t>
  </si>
  <si>
    <t>4500153609-10</t>
  </si>
  <si>
    <t>3/20出</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</si>
  <si>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</si>
  <si>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94582-3.19</t>
  </si>
  <si>
    <t>4500153723-10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</si>
  <si>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</si>
  <si>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94598-3.21</t>
  </si>
  <si>
    <t>ZURU Germany GMBH</t>
  </si>
  <si>
    <t>4500156082-10</t>
  </si>
  <si>
    <t>92107-S002-NB-MTS</t>
  </si>
  <si>
    <t>1/21收到</t>
  </si>
  <si>
    <t>1/22-PL/HU/SK/CZ/RO警语贴纸</t>
  </si>
  <si>
    <t>日期码格式：ZURU INC(BVI) 标准格式 日期：按实际生产日期
Packaging Info: 92107:MA 最新版版 3L-9Lwarning EAN 收缩膜+PL/HU/SK/CZ/RO警语贴纸+MA 最新版纸袋+MA 最新版5L Library Card+MA 最新版 5L-23L 收藏指南 + 最新 MA布标;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</si>
  <si>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</si>
  <si>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94597-3.21</t>
  </si>
  <si>
    <t>92107-S002-NB-3L</t>
  </si>
  <si>
    <t>I-VISION TOYS.INC</t>
  </si>
  <si>
    <t>韩国</t>
  </si>
  <si>
    <t>IVI-0117BC</t>
  </si>
  <si>
    <t>4500156433-10</t>
  </si>
  <si>
    <t>92107-S002-NB</t>
  </si>
  <si>
    <t>摇篮公子—无硼</t>
  </si>
  <si>
    <t>3/14出</t>
  </si>
  <si>
    <t>箱唛翻单4500141184</t>
  </si>
  <si>
    <t>2/8-2张韩语贴纸</t>
  </si>
  <si>
    <t>客版韩语收藏指南翻单4500141184</t>
  </si>
  <si>
    <t>日期码格式：ZURU INC(BVI) 标准格式 日期：按实际生产日期
Packaging Info: 此单出韩国，92107/92108 需出新版口水胶（无硼版，无MIT）
 92107:MA 1L PKG+2张韩语贴纸(正面一张韩语logo 贴纸，背面一张韩语警语贴纸（新稿）+客版韩语收藏指南翻单4500141184 ， 箱唛翻单4500141184
 请确保大货包装的生产年月 信息跟到到贴纸上的一致。确保生产年份"2025" 月份"03"
Remark: 由于韩国法律法规要求，吸塑需PET材质，产品需符合韩国KC测试标准。
 92107 需出新版口水胶（无硼版，无MIT）</t>
  </si>
  <si>
    <t>94520-3.12</t>
  </si>
  <si>
    <t>92107-S002-NB-1</t>
  </si>
  <si>
    <t>Bol.com</t>
  </si>
  <si>
    <t>4500156115-10</t>
  </si>
  <si>
    <t>92107B-S001</t>
  </si>
  <si>
    <t>3/17出</t>
  </si>
  <si>
    <t>1/20收到</t>
  </si>
  <si>
    <t>2/22-EAN条码贴纸</t>
  </si>
  <si>
    <t>日期码格式：ZURU INC(BVI) 标准格式 日期：按实际生产日期 Tracking Code:
Packaging Info: BOL NL(92107ABDE)
 4. 92107ABDE
 ---92107B: 8PCS/CTN, Giraffe, Non-glitter; MA 3L(9L warning, EAN版本)B收缩膜+EAN条码贴纸(贴在收缩膜上)+MA 2L A布标+MA 5L(23L warning)B收藏指南+M
 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</si>
  <si>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Crystal Chen</t>
  </si>
  <si>
    <t>94548-3.14</t>
  </si>
  <si>
    <t>92107B-S001-3L</t>
  </si>
  <si>
    <t>4500156115-20</t>
  </si>
  <si>
    <t>92107A-S001</t>
  </si>
  <si>
    <t>日期码格式：ZURU INC(BVI) 标准格式 日期：按实际生产日期 Tracking Code:
Packaging Info: BOL NL(92107ABDE)
 4. 92107ABDE
 ---92107A: 8PCS/CTN, Elephant&lt;(&gt;,&lt;)&gt; Non-glitter; MA 3L(9L warning, EAN版本)B收缩膜+EAN条码贴纸(贴在收缩膜上)+MA 2L A布标+MA 5L(23L warning)B收
 藏指南+MA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</si>
  <si>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92107A-S001-3L</t>
  </si>
  <si>
    <t>4500156115-40</t>
  </si>
  <si>
    <t>日期码格式：ZURU INC(BVI) 标准格式 日期：按实际生产日期 Tracking Code:
Packaging Info: BOL NL(92107ABDE)
 4. 92107ABDE
 ---92107D: 8PCS/CTN, Butterfly, Non-glitter; MA 3L(9L warning, EAN版本)B收缩膜+EAN条码贴纸(贴在收缩膜上)+MA 2L A布标+MA 5L(23L warning)B收藏指南
 +MA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</si>
  <si>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92107D-S001-3L</t>
  </si>
  <si>
    <t>4500156115-80</t>
  </si>
  <si>
    <t>92107E-S001</t>
  </si>
  <si>
    <t>日期码格式：ZURU INC(BVI) 标准格式 日期：按实际生产日期 Tracking Code:
Packaging Info: BOL NL(92107ABDE)
 4. 92107ABDE
 ---92107E: 8PCS/CTN, Ladybug, Non-glitter; MA 3L(9L warning, EAN版本)B收缩膜+EAN条码贴纸(贴在收缩膜上)+MA 2L A布标+MA 5L(23L warning)B收藏指南+M
 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</si>
  <si>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92107E-S001-3L</t>
  </si>
  <si>
    <t>ZETA</t>
  </si>
  <si>
    <t>阿塞拜疆</t>
  </si>
  <si>
    <t>4500156829-20</t>
  </si>
  <si>
    <t>2/10收到</t>
  </si>
  <si>
    <t>日期码格式：ZURU INC(BVI) 标准格式 日期：按实际生产日期 
Packaging Info: 1. 无进口商贴纸
 2. 1L MA 包装/PDQ
Remark: 标准配比</t>
  </si>
  <si>
    <t>MTA Trade</t>
  </si>
  <si>
    <t>哈萨克斯坦</t>
  </si>
  <si>
    <t>4500156659-40</t>
  </si>
  <si>
    <t>3/27出</t>
  </si>
  <si>
    <t>2/17收到</t>
  </si>
  <si>
    <t>2/17-进口商贴纸</t>
  </si>
  <si>
    <t>日期码格式：ZURU INC(BVI) 标准格式 日期：按实际生产日期
Packaging Info: 
 92107: 1L MA 收缩膜+进口商贴纸; MA指南;
Remark: 标准配比</t>
  </si>
  <si>
    <t>94654-3.27</t>
  </si>
  <si>
    <t>4500156873-30</t>
  </si>
  <si>
    <t>3/28出</t>
  </si>
  <si>
    <t>2/7收到</t>
  </si>
  <si>
    <t>2/26- 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</si>
  <si>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</si>
  <si>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ZB00059-3.28</t>
  </si>
  <si>
    <t>000038358088</t>
  </si>
  <si>
    <t>4500157247-10</t>
  </si>
  <si>
    <t>2/12收到</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</si>
  <si>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6、Ratio:#92107: 4 Assortment Ratio (Ladybug: Giraffe: Butterfly: Elephant)=1:1:1:1</t>
  </si>
  <si>
    <t>ZB00058-3.28</t>
  </si>
  <si>
    <t>BRICKLAND LLC</t>
  </si>
  <si>
    <t>蒙古</t>
  </si>
  <si>
    <t>2025Q1</t>
  </si>
  <si>
    <t>4500158005-20</t>
  </si>
  <si>
    <t>3/24收到</t>
  </si>
  <si>
    <t>进口商贴纸翻450014205</t>
  </si>
  <si>
    <t>日期码格式：ZURU INC(BVI) 标准格式 日期：按实际生产日期 
Packaging Info: MA UPC包装(优先1L)+1张进口商贴纸,贴纸aw及位置图翻单如下
 92107-4500142053
Remark:
 92107-4 Assortment Ratio (Ladybug: Giraffe: Butterfly: Elephant)=1:1:1:1</t>
  </si>
  <si>
    <t>Emma Wu</t>
  </si>
  <si>
    <t>94648-3.27</t>
  </si>
  <si>
    <t>Royal Foods LLC</t>
  </si>
  <si>
    <t>4500157780-20</t>
  </si>
  <si>
    <t>4/17出</t>
  </si>
  <si>
    <t>日期码格式：ZURU INC(BVI) 标准格式 日期：按实际生产日期 
Packaging Info: 1. 无进口商贴纸；
 2. 92107 ： 1L MA UPC 包装， MA PDQ/说明书/指南（如有）；
Remark: 标准配比</t>
  </si>
  <si>
    <t>94710-4.7</t>
  </si>
  <si>
    <t>CARREFOUR ARGENTINA</t>
  </si>
  <si>
    <t>阿根廷</t>
  </si>
  <si>
    <t>4500154827-20</t>
  </si>
  <si>
    <t>92107F-S001</t>
  </si>
  <si>
    <t>摇篮公子展示架</t>
  </si>
  <si>
    <t>3/25第三方</t>
  </si>
  <si>
    <t>4/1出</t>
  </si>
  <si>
    <t>2/19收到-双坑纸箱</t>
  </si>
  <si>
    <t>3/7-进口商贴纸+警告语贴纸+EAN贴纸</t>
  </si>
  <si>
    <t>3/18-外箱贴纸</t>
  </si>
  <si>
    <t>DG20250213</t>
  </si>
  <si>
    <t>日期码格式：ZURU INC(BVI) 标准格式 日期：按实际生产日期
Packaging Info: 1.92107F:MA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92107F 条码：4894680033603
Remark:92107F 包装条码：489469033603</t>
  </si>
  <si>
    <t>94681-4.1</t>
  </si>
  <si>
    <t>92107F-S001-3L-NB-B</t>
  </si>
  <si>
    <t>4500154827-30</t>
  </si>
  <si>
    <t>日期码格式：ZURU INC(BVI) 标准格式 日期：按实际生产日期
Packaging Info: 1.92107:MA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Remark: 92107包装条码：489469033603</t>
  </si>
  <si>
    <t>Ambiental Paraguay</t>
  </si>
  <si>
    <t>巴拉圭</t>
  </si>
  <si>
    <t>4500156544-40</t>
  </si>
  <si>
    <t>2/19-进口商贴纸</t>
  </si>
  <si>
    <t>日期码格式：ZURU INC(BVI) 标准格式 日期：按实际生产日期 
Packaging Info: 92107:MA 3L EAN包装+进口商贴纸（进口商贴纸+UPC贴纸合并为一张）+箱唛
Remark:</t>
  </si>
  <si>
    <t>94726-4.8</t>
  </si>
  <si>
    <t>TJX UK:
PO#50565115</t>
  </si>
  <si>
    <t>4500157606-40</t>
  </si>
  <si>
    <t>4/2出</t>
  </si>
  <si>
    <t>2/24收到</t>
  </si>
  <si>
    <t>3/10-客供价格贴纸</t>
  </si>
  <si>
    <t>日期码格式：ZURU INC(BVI) 标准格式 日期：按实际生产日期 
Packaging Info: TJX UK: PO#50565115(92107)
 92107: MA3L (9Lwanrning)最新EAN包装+1张客供价格贴纸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</si>
  <si>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94686-4.1</t>
  </si>
  <si>
    <t>4500157593-90</t>
  </si>
  <si>
    <t>2/13-波兰语警告语</t>
  </si>
  <si>
    <t>日期码格式：ZURU INC(BVI) 标准格式 日期：按实际生产日期 
Packaging Info: TJX Eur
 ope-DE: PO#55565212(92107)
 92107: MA3L (9Lwanrning)最新EAN包装+1张客供价格贴纸+1张贴纸（含波兰语警告语)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</si>
  <si>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94685-4.1</t>
  </si>
  <si>
    <t>4500147528-20</t>
  </si>
  <si>
    <t>3/31第三方（自检）</t>
  </si>
  <si>
    <t>4/15出</t>
  </si>
  <si>
    <t>94761-4.14</t>
  </si>
  <si>
    <t>4500158785-70</t>
  </si>
  <si>
    <t>4/9-4/11出</t>
  </si>
  <si>
    <t>3/3收到</t>
  </si>
  <si>
    <t>3/10-防盗贴纸+3/17-外箱贴纸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</si>
  <si>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</si>
  <si>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94744-4.10</t>
  </si>
  <si>
    <t>4500158504-20</t>
  </si>
  <si>
    <t>4/16出</t>
  </si>
  <si>
    <t>3/4收到</t>
  </si>
  <si>
    <t>3/7-进口商贴纸</t>
  </si>
  <si>
    <t>日期码格式：ZURU INC(BVI) 标准格式 日期：按实际生产日期 
Packaging Info: 1L MA 收缩膜+进口商贴纸; MA指南;
Remark: 标准配比</t>
  </si>
  <si>
    <t>Cors Zhou</t>
  </si>
  <si>
    <t>94776-4.16</t>
  </si>
  <si>
    <t>4500158504-10</t>
  </si>
  <si>
    <t>4500158504-30</t>
  </si>
  <si>
    <t>ICA Sverige AB</t>
  </si>
  <si>
    <t>瑞典</t>
  </si>
  <si>
    <t>756943/32804</t>
  </si>
  <si>
    <t>4500157811-10</t>
  </si>
  <si>
    <t>4/21出</t>
  </si>
  <si>
    <t>3/5收到</t>
  </si>
  <si>
    <r>
      <rPr>
        <sz val="10"/>
        <color rgb="FF2727F0"/>
        <rFont val="宋体"/>
        <charset val="134"/>
        <scheme val="minor"/>
      </rPr>
      <t>警语贴纸翻</t>
    </r>
    <r>
      <rPr>
        <sz val="9"/>
        <color rgb="FF2727F0"/>
        <rFont val="STSong-Light"/>
        <charset val="134"/>
      </rPr>
      <t>4500145943</t>
    </r>
  </si>
  <si>
    <t>日期码格式：ZURU INC(BVI) 标准格式 日期：按实际生产日期 
Packaging Info: 1.92107:MA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</si>
  <si>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Sheba Ye</t>
  </si>
  <si>
    <t>94809-4.22</t>
  </si>
  <si>
    <t>4500160671-10</t>
  </si>
  <si>
    <t>4/25出</t>
  </si>
  <si>
    <t>3/19收到</t>
  </si>
  <si>
    <t>进口商贴纸翻4500158504</t>
  </si>
  <si>
    <t>日期码格式：ZURU INC(BVI) 标准格式 日期：按实际生产日期
Packaging Info: 92107 ：MA UPC 收缩膜(优先1L)+进口商贴纸(三款进口商贴纸翻PO-4500158504)+UPC条码贴；MA指南
Remark:
标准配比</t>
  </si>
  <si>
    <t>Cora Zhou</t>
  </si>
  <si>
    <t>94843-4.25</t>
  </si>
  <si>
    <t>4500160671-20</t>
  </si>
  <si>
    <t>4500160671-30</t>
  </si>
  <si>
    <t>762663/33191</t>
  </si>
  <si>
    <t>4500157818-10</t>
  </si>
  <si>
    <t>5/6出</t>
  </si>
  <si>
    <t>3/13收到</t>
  </si>
  <si>
    <t>日期码格式：ZURU INC(BVI) 标准格式 日期：按实际生产日期
Packaging Info: 1. 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</si>
  <si>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94921-5.5</t>
  </si>
  <si>
    <t>4500147531-10</t>
  </si>
  <si>
    <t>4/25-第三方验货自检</t>
  </si>
  <si>
    <t>5/8出</t>
  </si>
  <si>
    <t>3/12收到</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</si>
  <si>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#92107须使用无硼slime;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</si>
  <si>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94945-5.8</t>
  </si>
  <si>
    <t>Babyhouse</t>
  </si>
  <si>
    <t>乌兹别克斯坦</t>
  </si>
  <si>
    <t>4500159866-100</t>
  </si>
  <si>
    <t>4/24出</t>
  </si>
  <si>
    <t>3/14-进口商贴纸</t>
  </si>
  <si>
    <t>日期码格式：ZURU INC(BVI) 标准格式 日期：按实际生产日期
Packaging Info:92107 : 1L MA 收缩膜 + 进口商贴纸 ; MA 说明书/指南（如有）;
Remark: 标准配比</t>
  </si>
  <si>
    <t>94879-4.29</t>
  </si>
  <si>
    <t>WOOLWORTH TRADING S.A. DE C.V.</t>
  </si>
  <si>
    <t>25/223 CVH</t>
  </si>
  <si>
    <t>4500159263-20</t>
  </si>
  <si>
    <t>4/27出</t>
  </si>
  <si>
    <t>3/14收到</t>
  </si>
  <si>
    <t>进口商贴纸翻4500130336</t>
  </si>
  <si>
    <t>日期码格式：ZURU INC(BVI) 标准格式 日期：按实际生产日期
Packaging Info:
2. 92107：MA 3L EAN包装+MA多语收藏指南+进口商贴纸+箱唛, 贴纸翻单PO4500130336
Remark: 1. 此单需提交自检报告给客户确认，待客户确认放货后，才允许出货。</t>
  </si>
  <si>
    <t>94859-4.28</t>
  </si>
  <si>
    <t>25/222 CL</t>
  </si>
  <si>
    <t>4500159262-20</t>
  </si>
  <si>
    <t>4/28出</t>
  </si>
  <si>
    <t>94858-4.28</t>
  </si>
  <si>
    <t>25/221 CM</t>
  </si>
  <si>
    <t>4500159256-20</t>
  </si>
  <si>
    <t>4/29出</t>
  </si>
  <si>
    <t>94873-4.29</t>
  </si>
  <si>
    <t>25/220 CT</t>
  </si>
  <si>
    <t>4500159248-20</t>
  </si>
  <si>
    <t>94857-4.28</t>
  </si>
  <si>
    <t>25/196 CC</t>
  </si>
  <si>
    <t>4500159234-20</t>
  </si>
  <si>
    <t>日期码格式：ZURU INC(BVI) 标准格式 日期：按实际生产日期
Packaging Info: 
2. 92107：MA 3L EAN包装+MA多语收藏指南+进口商贴纸+箱唛, 贴纸翻单PO4500130336
Remark: 1. 此单需提交自检报告给客户确认，待客户确认放货后，才允许出货。</t>
  </si>
  <si>
    <t>94856-4.28</t>
  </si>
  <si>
    <t>CORPORACION FAVORITA C.A.</t>
  </si>
  <si>
    <t>厄多瓜尔</t>
  </si>
  <si>
    <t>25-2101100JEC</t>
  </si>
  <si>
    <t>4500160092-200</t>
  </si>
  <si>
    <t>5/12出</t>
  </si>
  <si>
    <t>4/15-UPC贴纸+进口商贴纸</t>
  </si>
  <si>
    <t>日期码格式：2025-05</t>
  </si>
  <si>
    <t>日期码格式：2025-05 日期： 
Packaging Info:
 92107;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</si>
  <si>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4500161960-10</t>
  </si>
  <si>
    <t>5/14-5/16出</t>
  </si>
  <si>
    <t>4/10收到</t>
  </si>
  <si>
    <t>4/25-防盗贴纸+4/21-外箱贴纸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</si>
  <si>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</si>
  <si>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ACTION SERVICE &amp; DISTRIBUTIE B.V.</t>
  </si>
  <si>
    <t>荷兰</t>
  </si>
  <si>
    <t>4500159868-230</t>
  </si>
  <si>
    <t>MB167-S001</t>
  </si>
  <si>
    <t>摇篮公子
(92107+92127混装)</t>
  </si>
  <si>
    <t>客版15L警语黑白书纸</t>
  </si>
  <si>
    <t>日期码格式：ZURU INC(BVI) 标准格式 日期：按实际生产日期
Packaging Info: 92107： 客版15L收缩膜， MA B版slime袋子+客版15L警语黑白书纸，客版15L警语收藏指南，MA B版配件袋， MA 布标/MA图书卡；
92127：客版15L收缩膜， MA B版slime袋子+客版15L警语黑白书纸，客版15L警语收藏指南，MA B版配件袋， MA 布标/MA图书卡；
92107B:4894680037762
92107D:4894680037779
92127A:4894680048980
92127B:4894680048997
Remark: 92107子件备注
1.所有产品按符合欧洲标准走货，微塑料需合规。
2.所有包装材料都不允许PVC, 请用PET代替
3. 此单需要4套产前样及4套大货样，请尽快准备产前样，客人确认产前样后才可以生产大货
4. ACTION 客版15L 收缩膜， MA B版slime袋子+Action客版15L警语黑白书纸，Action客版15L警语收藏指南，MA B版配件袋， MA 布标/MA图书卡
5. 此单跟单是Amber Zhang, 如有疑问请找Amber Zhang确认
92127子件备注
1.所有产品按符合欧洲标准走货，微塑料需合规。
2.所有包装材料都不允许PVC, 请用PET代替
3. 此单需要4套产前样及4套大货样，请尽快准备产前样，客人确认产前样后才可以生产大货
4. Action客版15L收缩膜， MA B版slime袋子+Action客版15L警语黑白书纸，Action客版15L警语收藏指南，MA B版配件袋， MA 布标/MA图书卡；
5. 此单跟单是Amber Zhang, 如有疑问请找Amber Zhang 确认</t>
  </si>
  <si>
    <t>Eddie Huang</t>
  </si>
  <si>
    <t>4500159868-360</t>
  </si>
  <si>
    <t>4500159868-460</t>
  </si>
  <si>
    <t>5/13出</t>
  </si>
  <si>
    <t>4500159868-210</t>
  </si>
  <si>
    <t>5/21出</t>
  </si>
  <si>
    <t>4500159868-250</t>
  </si>
  <si>
    <t>43GM125ARNO0032</t>
  </si>
  <si>
    <t>4500159153-20</t>
  </si>
  <si>
    <t>5/19第三方</t>
  </si>
  <si>
    <t>5/30出</t>
  </si>
  <si>
    <t>口商贴纸/警告语贴纸/EAN贴纸翻4500154827+布标贴纸</t>
  </si>
  <si>
    <t>日期码格式：ZURU INC(BVI) 标准格式 日期：按实际生产日期 
Packaging Info: 1.92107F:MA 3L EAN包装+进口商贴纸+警告语贴纸（警告语贴纸贴于产品正面，不需要贴展示架）+EAN贴纸+色丁贴纸（贴MA 布标上），，进口商贴纸/警
 告语贴纸/EAN贴纸翻单PO4500154827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5.此单有API第三方验货，92107签板翻单PO4500154827,翻单签板请保留妥当，翻单验货无法提供签板，验货将直接fail 无法出货并且会有罚金。
 6.签版要与大货一致。
7.此单因验厂问题，搏锐/沙沙岛/百炼需要送到兴信验货，验货时间待通知。</t>
  </si>
  <si>
    <t>4500159868-50</t>
  </si>
  <si>
    <t>5/20出</t>
  </si>
  <si>
    <t>4500159868-200</t>
  </si>
  <si>
    <t>4500159868-190</t>
  </si>
  <si>
    <t>5/16出</t>
  </si>
  <si>
    <t>4500159868-110</t>
  </si>
  <si>
    <t>4500159868-10</t>
  </si>
  <si>
    <t>5/22出</t>
  </si>
  <si>
    <t>4500159868-180</t>
  </si>
  <si>
    <t>4500159868-100</t>
  </si>
  <si>
    <t>Outlet Drift AS</t>
  </si>
  <si>
    <t>挪威</t>
  </si>
  <si>
    <t>4500162375-10</t>
  </si>
  <si>
    <t>4/3收到</t>
  </si>
  <si>
    <t>4/18-警示语贴纸+不带电池走货北欧六语通用黑白电池说明书</t>
  </si>
  <si>
    <t>日期码格式：ZURU INC(BVI) 标准格式 日期：按实际生产日期
Packaging Info: 92107: 收缩膜MA EAN 3L B+ 1张警示语贴纸
Remark: 1/配比:
 92107: 4 Assortment Ratio (Ladybug: Giraffe: Butterfly: Elephant)=1:1:1:1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</si>
  <si>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Zoe Zhou</t>
  </si>
  <si>
    <t>4500159868-220</t>
  </si>
  <si>
    <t>4500159868-70</t>
  </si>
  <si>
    <t>4500159868-130</t>
  </si>
  <si>
    <t>5/29出</t>
  </si>
  <si>
    <t>Concentra, S.A.</t>
  </si>
  <si>
    <t>葡萄牙</t>
  </si>
  <si>
    <t>F202/20250026</t>
  </si>
  <si>
    <t>4500163149-20</t>
  </si>
  <si>
    <t>5/27出</t>
  </si>
  <si>
    <t>4/22收到</t>
  </si>
  <si>
    <t>4/22-CONCENTRA" logo 彩色贴纸 + 1*进口商黑白贴纸</t>
  </si>
  <si>
    <t>日期码格式：ZURU INC(BVI) 标准格式 日期：按实际生产日期
Packaging Info: 
92107: 最新MA 3L 包装+ MA 5L(23L warning) 收藏指南+MA布标+1*CONCENTRA" logo 彩色贴纸 + 1*进口商黑白贴纸}
Remark: 1, 所有产品不带闪粉和微塑料，客人需要验货图片确认OK 才能放货，请务必按时完货。</t>
  </si>
  <si>
    <t>Jade Wang</t>
  </si>
  <si>
    <t>4500160573-140</t>
  </si>
  <si>
    <t>SO已出，预计截SI 5/29需赶上此船期</t>
  </si>
  <si>
    <t>4/21收到</t>
  </si>
  <si>
    <t>进口商和UPC条码贴纸翻4500136632</t>
  </si>
  <si>
    <t>例如(LOTDG20240920)</t>
  </si>
  <si>
    <t>日期码格式：LOTDGYYYYMMDD 日期：按实际生产日期
Packaging Info:
 12.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92107：4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92107：需要在每箱放入14小包干燥剂，每包干燥剂重量2g
 如走柜货等loading plan 确认后再通知集装箱干燥剂数量
 此单兴信将安排8*40HC柜子，每个HC需要放置10包干燥剂，每包干燥剂1KG</t>
  </si>
  <si>
    <t>4500160573-150</t>
  </si>
  <si>
    <t>Dino LLC</t>
  </si>
  <si>
    <t>亚美尼亚</t>
  </si>
  <si>
    <t>4500162547-10</t>
  </si>
  <si>
    <t>4/16收到</t>
  </si>
  <si>
    <t>4/16-进口商贴纸</t>
  </si>
  <si>
    <t>日期码格式：ZURU INC(BVI) 标准格式 日期：按实际生产日期
Packaging Info: 1L MA UPC 收缩膜+ 进口商贴纸， MA PDQ/说明书/指南（如有）
Remark: 标准配比</t>
  </si>
  <si>
    <t>Ann</t>
  </si>
  <si>
    <t>SHOPRITE CHECKERS (PTY) LTD</t>
  </si>
  <si>
    <t>BRK1177100734</t>
  </si>
  <si>
    <t>4500163743-10</t>
  </si>
  <si>
    <t>6/5出</t>
  </si>
  <si>
    <t>4/15收到</t>
  </si>
  <si>
    <t>日期码格式：ZURU INC(BVI) 标准格式 日期：按实际生产日期
Packaging Info: MA PKG, 优先1L
Remark: 请留意箱唛色带高度为40mm, 色带顶部需留出10mm高空白地方
客户PO#BRK1177100734</t>
  </si>
  <si>
    <t>FB12980</t>
  </si>
  <si>
    <t>4500159575-20</t>
  </si>
  <si>
    <t>5/28出</t>
  </si>
  <si>
    <t>3/11收到</t>
  </si>
  <si>
    <t>客户EAN条贴翻4500148687</t>
  </si>
  <si>
    <t>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92107-S001 5056296043936
* 大货样： 请在5/10 前寄出每款1整套大货样到罗湖办公室7B Sandy Shao 收。
Remark:
92107-S001 MA最新1L-UPC配套包装+客户EAN条码贴一张覆盖ZURU 原条码，条码贴翻订单4500148687</t>
  </si>
  <si>
    <t>4500164177-50</t>
  </si>
  <si>
    <t>6/13出</t>
  </si>
  <si>
    <t>翻4500154728</t>
  </si>
  <si>
    <t>中文布标(可用布标贴纸)卡+CCC贴纸+ 年龄贴翻4500154728</t>
  </si>
  <si>
    <t>取消芯片贴纸</t>
  </si>
  <si>
    <t>日期码格式：ZURU INC(BVI) 标准格式 日期：按实际生产日期
Packaging Info: 物料要求 SKU 所有款号务必使用带有CCC 标识的AW
3 92107 MA+中文布标(可用布标贴纸)+中文收藏指南+ 中文资料卡+CCC贴纸+ 年龄贴（8+）+客供芯片码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</si>
  <si>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</si>
  <si>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MA+布标贴纸</t>
  </si>
  <si>
    <t>4500164177-60</t>
  </si>
  <si>
    <t>4500163864-50</t>
  </si>
  <si>
    <t>同意6/7出货</t>
  </si>
  <si>
    <t>6/4-6/6出</t>
  </si>
  <si>
    <t>4/29收到</t>
  </si>
  <si>
    <t>5/12-防盗贴纸+外箱贴纸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</si>
  <si>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</si>
  <si>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4500159868-380</t>
  </si>
  <si>
    <t>最迟6/3完成</t>
  </si>
  <si>
    <t>6/3出</t>
  </si>
  <si>
    <t>776149/34091</t>
  </si>
  <si>
    <t>4500162119-10</t>
  </si>
  <si>
    <t>警语贴纸翻4500145943</t>
  </si>
  <si>
    <t>日期码格式：ZURU INC(BVI) 标准格式 日期：按实际生产日期
Packaging Info: 1. 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</si>
  <si>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Sheba</t>
  </si>
  <si>
    <t>95183-6.3</t>
  </si>
  <si>
    <t>4500159868-270</t>
  </si>
  <si>
    <t>最迟5/26完成</t>
  </si>
  <si>
    <t>CCD SELL OUT SERVICE SRL</t>
  </si>
  <si>
    <t>意大利</t>
  </si>
  <si>
    <t>4500163782-20</t>
  </si>
  <si>
    <t>已通知客人6/9装柜，但具体要看SO</t>
  </si>
  <si>
    <t>6/7出</t>
  </si>
  <si>
    <t>5/9收到</t>
  </si>
  <si>
    <t>4/30-意大利环保标通用地址贴</t>
  </si>
  <si>
    <t>日期码格式：ZURU INC(BVI) 标准格式 日期：按实际生产日期
Packaging Info: 
92107: 最新MA 3L+9L warning EAN收缩膜+最新MA 5L(23Lwarning)收藏指南+最新MA布标+意大利环保标通用地址贴
Remark: 1. 此单出意大利，需要满足EU标准，通过ZURU验货即可；
2. 产品均符合EU微塑料法规要求：不能含有微塑料/闪粉
3, SMASHERS 或含Slime产品，所有化合物使用无硼版本出意大利。</t>
  </si>
  <si>
    <t>Lena Li</t>
  </si>
  <si>
    <t>4500159868-300</t>
  </si>
  <si>
    <t>6/8出</t>
  </si>
  <si>
    <t>4500159868-390</t>
  </si>
  <si>
    <t>最迟6/6完成</t>
  </si>
  <si>
    <t>6/10出</t>
  </si>
  <si>
    <t>TESCO CE</t>
  </si>
  <si>
    <t>斯洛伐克</t>
  </si>
  <si>
    <t>999-44517 999-44528</t>
  </si>
  <si>
    <t>4500164228-30</t>
  </si>
  <si>
    <t>92107-S003</t>
  </si>
  <si>
    <t>6/11出</t>
  </si>
  <si>
    <t>4/27收到</t>
  </si>
  <si>
    <t>警告语贴纸翻4500133271</t>
  </si>
  <si>
    <t>日期码格式：ZURU INC(BVI) 标准格式 日期：按实际生产日期
Packaging Info:
- 92107：""MA 最新1L收缩膜+警告语贴纸(Czech-Hugarian-Polish-Slovak，不能覆盖GB语言，贴纸翻单4500133271,MA袋子/卡片+MA布标,MA5L收藏指南
UPC#193052064738，请先检查包装条码是否正确再安排做货
比例: 4 Assortment Ratio (Ladybug: Giraffe: Butterfly: Elephant)=1:1:1:1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</si>
  <si>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Sharon Zhao</t>
  </si>
  <si>
    <t>MILLS FLEET FARM</t>
  </si>
  <si>
    <t>PO#4647602</t>
  </si>
  <si>
    <t>4500160726-200</t>
  </si>
  <si>
    <t>6/16出</t>
  </si>
  <si>
    <t>3/26收到</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</si>
  <si>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</si>
  <si>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</si>
  <si>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</si>
  <si>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SUOMEN OSUUSKAUPPOJEN KESKUSKUNTA</t>
  </si>
  <si>
    <t>芬兰</t>
  </si>
  <si>
    <t>4500160964-10</t>
  </si>
  <si>
    <t>5/8收到</t>
  </si>
  <si>
    <t>5/22-com邮箱地址做成一张贴纸贴+瑞典芬兰爱沙尼亚语布标贴纸</t>
  </si>
  <si>
    <t>日期码格式：ZURU INC(BVI) 标准格式 日期：按实际生产日期
Packaging Info: 1. 92107: MA 3L(9L warning) EAN版收缩膜+收缩膜上的警告语/Made In China都翻译成瑞典芬兰爱沙尼亚语言/care@zuru.com邮箱地址做成一张贴纸贴在收缩膜上
+MA 5L-23L warning收藏指南+MA 5L-9L warning Slime bag+北欧五语通用Slime黑白说明书+MA 2L布标+瑞典芬兰爱沙尼亚语布标贴纸(不能覆盖英文，如不够位置
图请直接把英文也一直做成贴纸)
2.配比跟MA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92107-S001-NB:4894680033603</t>
  </si>
  <si>
    <t>GP TURKEY</t>
  </si>
  <si>
    <t>土耳其</t>
  </si>
  <si>
    <t>4500165404-50</t>
  </si>
  <si>
    <t>水贴纸更正外箱日期码</t>
  </si>
  <si>
    <t>5/22-进口商贴纸+客户条码贴纸+警告语贴纸</t>
  </si>
  <si>
    <t>客户日期码：ZUR5163 #92107，产品和外箱需要一致</t>
  </si>
  <si>
    <t xml:space="preserve">日期码格式：客户日期码 日期：
Packaging Info:
92107:MA+进口商贴纸+客户条码贴纸+警告语贴纸
2.客户日期码：产品/包装/外箱请保持一致。
92107客人日期码：ZUR5163
3.92107需要三套完整大货样寄到客人香港办公室，请多备料。
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QC抽1pc样板寄到广州ITS做EN 71-3测试
92107-1PCS
Remark: </t>
  </si>
  <si>
    <t>待定</t>
  </si>
  <si>
    <t>4500159868-430</t>
  </si>
  <si>
    <t>6/18出</t>
  </si>
  <si>
    <t>4500159868-410</t>
  </si>
  <si>
    <t>6/24出</t>
  </si>
  <si>
    <t xml:space="preserve"> AB Gee of Ripley Ltd.</t>
  </si>
  <si>
    <t>777 25APR2526</t>
  </si>
  <si>
    <t>4500166127-90</t>
  </si>
  <si>
    <t>6/20出</t>
  </si>
  <si>
    <t>5/20收到</t>
  </si>
  <si>
    <t>日期码格式：ZURU INC(BVI) 标准格式 日期：按实际生产日期
Packaging Info: 各款的条码如下，配比请跟MA, 请先检查条码是否正确再安排做货，如有问题请告知
 92107-S001：193052064738(MA 最新UPC包装)
Remark: 1.产品及包装需要印UKCA图标，包装需要有ZURU UK LTD/ZURU France地址信息，QC同事请核查，如有问题与跟单确认。
 2. 需要符合欧洲标准不能含有闪粉和微塑料，否则不合法规会有客诉产生</t>
  </si>
  <si>
    <t xml:space="preserve"> Yoga Huang</t>
  </si>
  <si>
    <t xml:space="preserve"> AMIC TRADING (PTY) LTD</t>
  </si>
  <si>
    <t xml:space="preserve"> 6006-007111</t>
  </si>
  <si>
    <t>4500165851-60</t>
  </si>
  <si>
    <t>6/22出</t>
  </si>
  <si>
    <t>5/12收到</t>
  </si>
  <si>
    <t>5/14进口商贴纸</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</si>
  <si>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</si>
  <si>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</si>
  <si>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SMYK S.A.</t>
  </si>
  <si>
    <t>波兰</t>
  </si>
  <si>
    <t>4500166776-30</t>
  </si>
  <si>
    <t>6/25出</t>
  </si>
  <si>
    <t>5/16收到</t>
  </si>
  <si>
    <t>5/26-进口商贴纸+EAN条码贴纸</t>
  </si>
  <si>
    <t>日期码格式：ZURU INC(BVI) 标准格式 日期：按实际生产日期
Packaging Info: 
92107：B 版 3L MA EAN包装+进口商贴纸+EAN条码贴纸；B 版 5L MA 收藏指南
Remark: 1、若产品有比例使用ZURU STD 比例
2、所有item 均用MA EAN条码，若包装上的EAN 条码与PO 不一致的请告知
3、此单出欧洲需满足EU测试标准要求"</t>
  </si>
  <si>
    <t xml:space="preserve"> 999-46877 999-46992</t>
  </si>
  <si>
    <t>4500166306-40</t>
  </si>
  <si>
    <t>7/3出</t>
  </si>
  <si>
    <t>5/26收到</t>
  </si>
  <si>
    <t>5/26-警告语贴纸</t>
  </si>
  <si>
    <t>日期码格式：ZURU INC(BVI) 标准格式 日期：按实际生产日期
Packaging Info:
92107: MA B版1L UPC包装(4国警告语贴纸Czech-Hugarian-Polish-Slovak-翻单4500133271),请先检查包装条码#193052064738是否正确再安排做货)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</si>
  <si>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 xml:space="preserve"> Sharon Zhao</t>
  </si>
  <si>
    <t>95531-7.2</t>
  </si>
  <si>
    <t xml:space="preserve"> ATLAS AMBASSADOR</t>
  </si>
  <si>
    <t>摩洛哥</t>
  </si>
  <si>
    <t>4500166307-30</t>
  </si>
  <si>
    <t>7/24出</t>
  </si>
  <si>
    <t>5/29收到</t>
  </si>
  <si>
    <t>6/5-进口商贴纸</t>
  </si>
  <si>
    <t>日期码格式：ZURU INC(BVI) 标准格式 日期：按实际生产日期
Packaging Info: 1.92107: MA包装+进口商贴纸
 2.此客户需要进行COC认证，装柜前在主拼工厂会有第三方验货，每款item需备2pcs 验货备品。
Remark:</t>
  </si>
  <si>
    <t xml:space="preserve"> Lena Huang</t>
  </si>
  <si>
    <t xml:space="preserve"> Sirius Sales (PTY) Ltd</t>
  </si>
  <si>
    <t>4500166516-40</t>
  </si>
  <si>
    <t>7/2出</t>
  </si>
  <si>
    <t>5/19收到</t>
  </si>
  <si>
    <t xml:space="preserve">日期码格式：ZURU INC(BVI) 标准格式 日期：按实际生产日期
Packaging Info: 1. MA UPC PKG(优先1L)
Remark: </t>
  </si>
  <si>
    <t>95520-7.1</t>
  </si>
  <si>
    <t>Amazon Mexico, S. DE R.L. DE CV</t>
  </si>
  <si>
    <t>7Q2QB28K</t>
  </si>
  <si>
    <t>4500168127-220</t>
  </si>
  <si>
    <t>空白外箱加印ZURU Logo（四面加印）+MADE IN CHINA（只印一正一侧）</t>
  </si>
  <si>
    <t>6/12-UPC贴纸+进口商贴纸</t>
  </si>
  <si>
    <t>6/20-SSCC LABEL贴纸</t>
  </si>
  <si>
    <t>日期码格式：ZURU INC(BVI) 标准格式 日期：按实际生产日期
Packaging Info:
9. 92107 MA 3L EAN版本+UPC贴纸+进口商贴纸+SSCC label；92107A:193052066817, 92107B：193052066824， 92107D:193052066831, 92107E:193052066848;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</si>
  <si>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95534-7.2</t>
  </si>
  <si>
    <t>4500168127-240</t>
  </si>
  <si>
    <t>4HNLYFNV</t>
  </si>
  <si>
    <t>4500168127-330</t>
  </si>
  <si>
    <t>4500168127-370</t>
  </si>
  <si>
    <t>4500151563-80</t>
  </si>
  <si>
    <t>日期码格式：ZURU INC(BVI) 标准格式 日期：按实际生产日期
Packaging Info: 1.ZURU MA UPC 现有版本包装 ，出口美国 , 优先使用MA 1L 最新版本 。
Remark: 1.ZURU MA UPC 现有版本包装，出口美国 , 优先使用MA 1L 最新版本 。无需价格贴纸
2.标准日期码格式，产品和包装必须有日期码 。
3.同个产品同个货期不可出现不同的包装。
4. 跟单提供ROSS箱唛模版，提供箱唛排版来确认</t>
  </si>
  <si>
    <t>4500159868-320</t>
  </si>
  <si>
    <t>4500159868-20</t>
  </si>
  <si>
    <t>6/26出</t>
  </si>
  <si>
    <t>4500159868-30</t>
  </si>
  <si>
    <t>4500159868-440</t>
  </si>
  <si>
    <t>4500159868-370</t>
  </si>
  <si>
    <t>7/8出</t>
  </si>
  <si>
    <t>FB13021</t>
  </si>
  <si>
    <t>4500167693-10</t>
  </si>
  <si>
    <t>5/23收到</t>
  </si>
  <si>
    <t>条码请核对：5056296043936</t>
  </si>
  <si>
    <t>日期码格式：ZURU INC(BVI) 标准格式 日期：按实际生产日期
Packaging Info:
92107-S001： 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</si>
  <si>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</si>
  <si>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4500168544-40</t>
  </si>
  <si>
    <t>7/14-BV验货（自检）</t>
  </si>
  <si>
    <t>6/3收到</t>
  </si>
  <si>
    <t>UPC条码贴纸翻4500167322</t>
  </si>
  <si>
    <t>日期码格式：ZURU INC(BVI) 标准格式 日期：按实际生产日期
Packaging Info:
#92107：
MA3L收缩膜(B)+UPC条码贴纸(UPC: 193052064738)+MA5L收藏指南(B)+MA5L资料卡(B)+MA5L胶袋(B)+MA配件袋(B)+MA2L布标
UPC贴纸翻单：4500167322
-产品配比: 4 Assortment Ratio (Ladybug: Giraffe: Butterfly: Elephant)=1:1:1:1
Remark: 1. 此单有箱唛;
2. UPC贴纸：必须在原来错误的条码上用黑色粗头笔涂黑直至不能扫描，再贴上正确的UPC;
3. 此单有第三方验货，烦请多备包装物料；
4. #9548/92107/92105需2025/7/9更新签板，签样数量：大货样各3pcs+齐套散件各2sets.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</si>
  <si>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ST MATKO COMPANY</t>
  </si>
  <si>
    <t>俄罗斯联邦</t>
  </si>
  <si>
    <t>4500169637-40</t>
  </si>
  <si>
    <t>7/21出</t>
  </si>
  <si>
    <t>6/13收到</t>
  </si>
  <si>
    <t>6/18进口商贴纸+UPC 条码贴纸</t>
  </si>
  <si>
    <t>日期码格式：ZURU INC(BVI) 标准格式 日期：按实际生产日期
Packaging Info: 
92107B： MA 1L UPC 收缩膜+ 进口商贴纸+UPC 条码贴纸 ， MA 指南；
Remark: 标准配比</t>
  </si>
  <si>
    <t>95718-7.22</t>
  </si>
  <si>
    <t>4500169637-50</t>
  </si>
  <si>
    <t>日期码格式：ZURU INC(BVI) 标准格式 日期：按实际生产日期
Packaging Info: 
92107D： MA 1L UPC 收缩膜+ 进口商贴纸+UPC 条码贴纸 ， MA 指南；
Remark: 标准配比</t>
  </si>
  <si>
    <t>4500169637-60</t>
  </si>
  <si>
    <t>日期码格式：ZURU INC(BVI) 标准格式 日期：按实际生产日期
Packaging Info: 
92107E： MA 1L UPC 收缩膜+ 进口商贴纸+UPC 条码贴纸 ， MA 指南；
Remark: 标准配比</t>
  </si>
  <si>
    <t>AMAZON MEXICO, S. DE R.L. DE CV</t>
  </si>
  <si>
    <t>8IJ32IRW</t>
  </si>
  <si>
    <t>4500169872-70</t>
  </si>
  <si>
    <t>7/22出</t>
  </si>
  <si>
    <t>UPC条码贴纸和进口商贴纸翻4500168127</t>
  </si>
  <si>
    <t>7/11-SSCC LABEL贴纸</t>
  </si>
  <si>
    <t>日期码格式：ZURU INC(BVI) 标准格式 日期：按实际生产日期
Packaging Info: 
5. 92107D: MA 3L EAN版本+UPC贴纸+进口商贴纸, 92107D:193052066831, UPC条码贴纸和进口商贴纸翻单PO 4500168127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</si>
  <si>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95803-7.28</t>
  </si>
  <si>
    <t>54JX2K6K</t>
  </si>
  <si>
    <t>4500169872-80</t>
  </si>
  <si>
    <t>AMAZON CA (VENDOR CENTER)</t>
  </si>
  <si>
    <t>3R68OYBA</t>
  </si>
  <si>
    <t>4500170160-10</t>
  </si>
  <si>
    <t>6/16收到</t>
  </si>
  <si>
    <t>7/11-SSCC LABEL客供贴纸</t>
  </si>
  <si>
    <t>日期码格式：ZURU INC(BVI) 标准格式 日期：按实际生产日期
Packaging Info: #92107 MA 3L B版本+ UPC贴纸，UPC贴纸跟返单4500134367；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</si>
  <si>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5Z6KCU9P</t>
  </si>
  <si>
    <t>4500170160-20</t>
  </si>
  <si>
    <t>8WY3IOVZ</t>
  </si>
  <si>
    <t>4500170160-30</t>
  </si>
  <si>
    <t>6H6K945Y</t>
  </si>
  <si>
    <t>4500170160-40</t>
  </si>
  <si>
    <t>1Q6X77IV</t>
  </si>
  <si>
    <t>4500170160-50</t>
  </si>
  <si>
    <t>5K2T6L2T</t>
  </si>
  <si>
    <t>4500170160-60</t>
  </si>
  <si>
    <t>8HDZY5TD</t>
  </si>
  <si>
    <t>4500170160-70</t>
  </si>
  <si>
    <t>7EZI56TM</t>
  </si>
  <si>
    <t>4500170160-80</t>
  </si>
  <si>
    <t>2THDZFYH</t>
  </si>
  <si>
    <t>4500170160-90</t>
  </si>
  <si>
    <t>1JZVJHSC</t>
  </si>
  <si>
    <t>4500170160-100</t>
  </si>
  <si>
    <t>4BG9QQ5A</t>
  </si>
  <si>
    <t>4500170160-110</t>
  </si>
  <si>
    <t>4500168727-80</t>
  </si>
  <si>
    <t>7/17出</t>
  </si>
  <si>
    <t>6/6收到</t>
  </si>
  <si>
    <t>6/18-进口商贴纸+7/8-UPC条码贴</t>
  </si>
  <si>
    <t>日期码格式：ZURU INC(BVI) 标准格式 日期：按实际生产日期
Packaging Info:
92107：MA 收缩膜+UPC条码贴+进口商贴纸；MA指南
Remark: 标准配比</t>
  </si>
  <si>
    <t>96591-2-9.30</t>
  </si>
  <si>
    <t>4500168727-90</t>
  </si>
  <si>
    <t>7/23出</t>
  </si>
  <si>
    <t>95746-7.23</t>
  </si>
  <si>
    <t>4500168727-100</t>
  </si>
  <si>
    <t>Importadora Sudamericana &amp; Generac</t>
  </si>
  <si>
    <t>LEGAJO 4390</t>
  </si>
  <si>
    <t>4500169474-10</t>
  </si>
  <si>
    <t>7/16出</t>
  </si>
  <si>
    <t>6/19收到的</t>
  </si>
  <si>
    <t>6/20-进口商贴纸+UPC贴纸</t>
  </si>
  <si>
    <t>日期码格式：ZURU INC(BVI) 标准格式 日期：按实际生产日期
Packaging Info: MA 3L EAN包装+进口商贴纸+UPC贴纸+箱唛
Remark:</t>
  </si>
  <si>
    <t>95682-7.18</t>
  </si>
  <si>
    <t>4500159868-310</t>
  </si>
  <si>
    <t>7/19出</t>
  </si>
  <si>
    <t>JOINCO IMPORTA􀃇􀃃O E EXPORTA􀃇 L􀃃DAO</t>
  </si>
  <si>
    <t>4500168108-40</t>
  </si>
  <si>
    <t>6/17收到</t>
  </si>
  <si>
    <t>6/25-EAN条码贴纸+进口商贴纸+6/27-收藏指南贴纸</t>
  </si>
  <si>
    <t>日期码格式：ZURU INC(BVI) 标准格式 日期：按实际生产日期
Packaging Info: 
92107：MA 最新3L收缩膜含EAN条码贴纸+1张进口商贴纸+（MA 最新 5L+23L收藏指南+1张收藏指南贴纸）+MA polybag
Remark:
1.此单有第三方验货，请多备料。走LC信用证。需准时完货 延期有罚款。
2.大货样品2套/item，CRD前两周寄出。
3. 此单出葡萄牙，需满足EU测试标准，微塑料需符合法规</t>
  </si>
  <si>
    <t>Mary Zhong</t>
  </si>
  <si>
    <t>4500159868-330</t>
  </si>
  <si>
    <t>4500159868-400</t>
  </si>
  <si>
    <t>7/29出</t>
  </si>
  <si>
    <t>4500159868-420</t>
  </si>
  <si>
    <t>7/27出</t>
  </si>
  <si>
    <t>2LHW2SDD</t>
  </si>
  <si>
    <t>4500170146-300</t>
  </si>
  <si>
    <t>日期码格式：ZURU INC(BVI) 标准格式 日期：按实际生产日期
Packaging Info: 
#92107 MA 3L B版本+ UPC贴纸，UPC贴纸跟返单4500134367；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</si>
  <si>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5OXQBTDT</t>
  </si>
  <si>
    <t>4500170146-310</t>
  </si>
  <si>
    <t>4500163278-10</t>
  </si>
  <si>
    <t>6/18收到</t>
  </si>
  <si>
    <t>6/6-logo彩色贴纸+1*进口商黑白贴纸</t>
  </si>
  <si>
    <t>日期码格式：ZURU INC(BVI) 标准格式 日期：按实际生产日期
Packaging Info: 92107:最新MA3L包装+MA5L(23Lwarning)收藏指南+MA布标+1*CONCENTRA"logo彩色贴纸+1*进口商黑白贴纸
Remark: 1, 所有产品不带闪粉和微塑料，客人需要验货图片确认OK 才能放货，请务必按时完货。</t>
  </si>
  <si>
    <t>95782-7.26</t>
  </si>
  <si>
    <t>4500159868-450</t>
  </si>
  <si>
    <t>7/28出</t>
  </si>
  <si>
    <t>4500159868-340</t>
  </si>
  <si>
    <t>8EUPLGNG</t>
  </si>
  <si>
    <t>4500172623-120</t>
  </si>
  <si>
    <t>8/18出</t>
  </si>
  <si>
    <t>7/3收到</t>
  </si>
  <si>
    <t>UPC贴纸跟返单4500134367</t>
  </si>
  <si>
    <t>日期码格式：ZURU INC(BVI) 标准格式 日期：按实际生产日期
Packaging Info: 出口加拿大，包装需要至少2/3L UPC版，无硼版本。
#92107 MA 3L B版本+ UPC贴纸，UPC贴纸跟返单4500134367；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</si>
  <si>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4500159868-120</t>
  </si>
  <si>
    <t>JUGUESAL S.A. DE C.V.</t>
  </si>
  <si>
    <t>厄瓜多尔</t>
  </si>
  <si>
    <t>25-1068242JUS</t>
  </si>
  <si>
    <t>4500159848-200</t>
  </si>
  <si>
    <t>7/2-UPC贴纸+进口商贴纸</t>
  </si>
  <si>
    <t>指定日期码：2025-07</t>
  </si>
  <si>
    <t>日期码格式：2025-07 日期：
Packaging Info: 92107;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</si>
  <si>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96592-4-9.30</t>
  </si>
  <si>
    <t>CENTRO CUESTA NACIONAL</t>
  </si>
  <si>
    <t>多米尼加共和国</t>
  </si>
  <si>
    <t>25-1068241JDO</t>
  </si>
  <si>
    <t>4500164774-220</t>
  </si>
  <si>
    <t>8/4出</t>
  </si>
  <si>
    <t>日期码格式：2025-07 日期：
Packaging Info:92107: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</si>
  <si>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96593-5-9.30</t>
  </si>
  <si>
    <t>4500167322-10</t>
  </si>
  <si>
    <t>8/4第三方</t>
  </si>
  <si>
    <t>8/11出</t>
  </si>
  <si>
    <t>6/9收到</t>
  </si>
  <si>
    <t>UPC条码贴纸翻：4500146212</t>
  </si>
  <si>
    <t>(UPC: 193052064738)</t>
  </si>
  <si>
    <t>日期码格式：ZURU INC(BVI) 标准格式 日期：按实际生产日期
Packaging Info: #92107: 客版3L收缩膜(UPC条码：193052064738)+MA5L收藏指南+MA5L资料卡+MA5L胶袋+MA配件袋+MA2L布标
-产品配比: 4 Assortment Ratio (Ladybug: Giraffe: Butterfly: Elephant)=1:1:1:1
Remark: 1. #92107须使用无硼slime;
2. 此单有箱唛；
4. 此单有第三方验货，烦请多备包装物料；
5. #92107需于7/23安排签板，签样数量：大货样各3pcs(四款共12pcs)+齐套散件2套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</si>
  <si>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4500159868-60</t>
  </si>
  <si>
    <t>4500159868-140</t>
  </si>
  <si>
    <t>4500159868-80</t>
  </si>
  <si>
    <t>8/14出</t>
  </si>
  <si>
    <t>NASA PANAMA</t>
  </si>
  <si>
    <t>巴拿马</t>
  </si>
  <si>
    <t>4500172103-80</t>
  </si>
  <si>
    <t>7/7收到</t>
  </si>
  <si>
    <t>7/16-UPC贴纸</t>
  </si>
  <si>
    <t>日期码格式：ZURU INC(BVI) 标准格式 日期：按实际生产日期
Packaging Info: 请确保包装上的条形码是UPC，如果是babyUPC，需要用mother UPC覆盖，如有不一致，请及时提出。谢谢!
92107 MA 多语EAN包装+UPC贴纸+MA 多语收藏指南+箱唛
92107 MA 多语EAN包装+UPC贴纸+MA 多语收藏指南 +箱唛
Remark:
92107,,4 Assortment Ratio (Ladybug: Giraffe: Butterfly: Elephant)=1:1:1:1,,
92107,,4 Assortment Ratio (Ladybug: Giraffe: Butterfly: Elephant)=1:1:1:1,,</t>
  </si>
  <si>
    <t>Aimee Huang</t>
  </si>
  <si>
    <t>96595-2-9.30</t>
  </si>
  <si>
    <t>DD'S DISCOUNTS</t>
  </si>
  <si>
    <t>4500171778-40</t>
  </si>
  <si>
    <t>7/16-价格贴纸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</si>
  <si>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</si>
  <si>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ZB01253-8.14</t>
  </si>
  <si>
    <t>4500172203-60</t>
  </si>
  <si>
    <t>8/10出</t>
  </si>
  <si>
    <t>ZB01178-8.11</t>
  </si>
  <si>
    <t>GP- Giocheria</t>
  </si>
  <si>
    <t>4500162048-10</t>
  </si>
  <si>
    <t>5/30收到</t>
  </si>
  <si>
    <t>7/22-警语折叠贴纸</t>
  </si>
  <si>
    <t>客人日期码：ZUR5132</t>
  </si>
  <si>
    <t>日期码格式：ZUR5132 日期：
Packaging Info: 1.92107:最新MA 3L EAN收缩膜+最新MA 5L说明书+一张警语折叠贴纸+一张条码贴纸
Remark: 1.大货样品每款3pcs，请多备料；若有多个assortment，每个assortment寄3pcs
2.客人日期码：ZUR5132，产品/彩盒/外箱 请保持一致；客人只接受指定日期码
3.本单出意大利，需要出无硼版本</t>
  </si>
  <si>
    <t>4500170454-10</t>
  </si>
  <si>
    <t>8/15第三方</t>
  </si>
  <si>
    <t>8/27出</t>
  </si>
  <si>
    <t>收缩膜翻4500167322</t>
  </si>
  <si>
    <t>日期码格式：ZURU INC(BVI) 标准格式 日期：按实际生产日期
Packaging Info: #92107：
客版3L收缩膜(UPC条码: 193052064738)+MA5L收藏指南(B)+MA5L资料卡(B)+MA5L胶袋(B)+MA配件袋(B)+MA2L布标
-产品配比: 4 Assortment Ratio (Ladybug: Giraffe: Butterfly: Elephant)=1:1:1:1
-收缩膜翻单：4500167322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</si>
  <si>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</si>
  <si>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92107-S003-NB-1</t>
  </si>
  <si>
    <t>AEON CO. (M) BHD</t>
  </si>
  <si>
    <t>马来西亚</t>
  </si>
  <si>
    <t>4500173798-10</t>
  </si>
  <si>
    <t>8/19出</t>
  </si>
  <si>
    <t>7/22收到</t>
  </si>
  <si>
    <t>7/22-价格条码贴+警语贴</t>
  </si>
  <si>
    <t>日期码格式：ZURU INC(BVI) 标准格式 日期：按实际生产日期
Packaging Info: 1. MA 1L PKG+1张价格条码贴+1张警语贴（贴纸资料7/22发工厂）
2. 每个产品包装要贴1张价格贴纸和1张警语贴，每个外箱也要贴2张价格贴纸，订贴纸请留意数量）
Remark: 92107：4 Assortment Ratio (Ladybug: Giraffe: Butterfly: Elephant)=1:1:1:1</t>
  </si>
  <si>
    <t>Patsy Liang</t>
  </si>
  <si>
    <t>4500173295-10</t>
  </si>
  <si>
    <t>8/28出</t>
  </si>
  <si>
    <t>7/25收到</t>
  </si>
  <si>
    <t>进口商贴纸+EAN条码贴纸翻4500164050</t>
  </si>
  <si>
    <t>日期码格式：外包装/外箱不要打ZURU标准日期码 日期：
Packaging Info: 注意:外包装(指:收缩膜/彩卡/铝箔袋/挂卡/PDQ)/外箱不要打ZURU标准日期码!胶件可以打日期码。
92107： 1L MA UPC包装+ 进口商贴纸翻4500164050+ EAN条码贴纸翻4500164050， MA 说明书/指南（如有） ;
Remark: 标准配比 ；
请按期完货， 会有罚金。
出港口Bekasovo 2 和 Ural</t>
  </si>
  <si>
    <t>96332-9.6</t>
  </si>
  <si>
    <t>4500173295-40</t>
  </si>
  <si>
    <t>96371-9.9</t>
  </si>
  <si>
    <t>70072665</t>
  </si>
  <si>
    <t>4500171781-30</t>
  </si>
  <si>
    <t>8/22出</t>
  </si>
  <si>
    <t>7/25-价格贴纸</t>
  </si>
  <si>
    <t>ZB01431-8.22</t>
  </si>
  <si>
    <t>TJX CANADA</t>
  </si>
  <si>
    <t>40279125 45276449</t>
  </si>
  <si>
    <t>4500171342-380</t>
  </si>
  <si>
    <t>6/27收到</t>
  </si>
  <si>
    <t>6/26-UPC贴纸</t>
  </si>
  <si>
    <t>7/16-客供价格贴</t>
  </si>
  <si>
    <t xml:space="preserve"> 此款日期码请打在2025/5/31之前</t>
  </si>
  <si>
    <t>日期码格式：ZURU INC(BVI) 标准格式 日期：按实际生产日期
Packaging Info: 
92107 无硼版本 标版 B 版 3L 收缩膜+B 版多语说明书 ， 加UPC 贴纸， UPC 193052064738。 此款日期码请打在2025/5/31之前
Remark: 出加拿大
有客供价格贴
每行对应不同的客户PO，唛头要一一对应， 放唛头时跟单会提供清单
Zuru验货.日期跟踪码：产品外包装及产品本身都必须有日期跟踪码，ZURU标准格式
日期码</t>
  </si>
  <si>
    <t>4500171342-390</t>
  </si>
  <si>
    <t>4500171342-400</t>
  </si>
  <si>
    <t>4500171342-410</t>
  </si>
  <si>
    <t>4500171342-420</t>
  </si>
  <si>
    <t>4500171342-430</t>
  </si>
  <si>
    <t>70072668</t>
  </si>
  <si>
    <t>4500171783-40</t>
  </si>
  <si>
    <t>8/29出</t>
  </si>
  <si>
    <t>8/2-价格贴纸</t>
  </si>
  <si>
    <t>ZB01551-8.28</t>
  </si>
  <si>
    <t>4500167327-10</t>
  </si>
  <si>
    <t>92107F1-S001-NB</t>
  </si>
  <si>
    <t>摇篮公子客版展示架-无棚</t>
  </si>
  <si>
    <t>客版英法双语展示架</t>
  </si>
  <si>
    <t>9/1出</t>
  </si>
  <si>
    <t>客版3L收缩膜翻4500167322</t>
  </si>
  <si>
    <t>日期码格式：ZURU INC(BVI) 标准格式 日期：按实际生产日期
Packaging Info: 92107F1-S001-NB：
客版英法双语展示架+客版3L收缩膜+(UPC条码: 193052064738)+MA5L收藏指南+MA5L资料卡+MA5L胶袋+MA配件袋+MA2L布标
-产品配比: 4 Assortment Ratio (Ladybug: Giraffe: Butterfly: Elephant)=1:1:1:1
-收缩膜翻单：4500167322
Remark: 1. #92107须使用无硼slime;
2. 此单有箱唛；
3. 此单有第三方验货，烦请多备包装物料；
4. 此单需另备一座空展示架用以签办。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</si>
  <si>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96386-9.10</t>
  </si>
  <si>
    <t>92107F1-S001-NB-1</t>
  </si>
  <si>
    <t>4500173317-10</t>
  </si>
  <si>
    <t>日期码格式：外包装/外箱不要打ZURU标准日期码 日期：
Packaging Info: 注意:外包装(指:收缩膜/彩卡/铝箔袋/挂卡/PDQ)/外箱不要打ZURU标准日期码!胶件可以打日期码。
92107： 1L MA UPC包装+ 进口商贴纸翻4500164050+ EAN条码贴纸翻4500164050， MA 说明书/指南（如有） ;
请按期完货， 会有罚金。
出港口Bekasovo 2 和 Ural</t>
  </si>
  <si>
    <t>96331-9.6</t>
  </si>
  <si>
    <t>4500173317-40</t>
  </si>
  <si>
    <t>9/3出</t>
  </si>
  <si>
    <t>96328-9.5</t>
  </si>
  <si>
    <t>ZHUYU(SHENZHEN)TRADING CO.,LTD.</t>
  </si>
  <si>
    <t>4500174847-50</t>
  </si>
  <si>
    <t>7/24收到</t>
  </si>
  <si>
    <t>中文布标(可用布标贴纸)+CCC贴纸+ 年龄贴（8+）翻单：4500164177</t>
  </si>
  <si>
    <t>日期码格式：ZURU INC(BVI) 标准格式 日期：按实际生产日期
Packaging Info: 物料要求 SKU
4 92107 MA+中文布标(可用布标贴纸)+中文收藏指南+ 中文资料卡+CCC贴纸+ 年龄贴（8+） 翻单： 4500164177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</si>
  <si>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96309-9.3</t>
  </si>
  <si>
    <t>FRATELLO (PTY) LTD</t>
  </si>
  <si>
    <t>1100029671-3</t>
  </si>
  <si>
    <t>4500173241-80</t>
  </si>
  <si>
    <t>7/15收到</t>
  </si>
  <si>
    <t>日期码格式：ZURU INC(BVI) 标准格式 日期：按实际生产日期
Packaging Info: MA PKG , 优先1L
Remark:</t>
  </si>
  <si>
    <t>AMBIENTAL PARAGUAY</t>
  </si>
  <si>
    <t>4500173750-80</t>
  </si>
  <si>
    <t>9/11出</t>
  </si>
  <si>
    <t>7/30收到</t>
  </si>
  <si>
    <t>8/7-进口商贴纸</t>
  </si>
  <si>
    <t>日期码格式：ZURU INC(BVI) 标准格式 日期：按实际生产日期
Packaging Info: 92107：MA 多语EAN包装+进口商贴纸+箱唛
Remark:</t>
  </si>
  <si>
    <t>Eva long</t>
  </si>
  <si>
    <t>96400-2-9.11</t>
  </si>
  <si>
    <t>BEALL'S OUTLET STORES, INC.</t>
  </si>
  <si>
    <t>1617025</t>
  </si>
  <si>
    <t>4500174561-10</t>
  </si>
  <si>
    <t>7/31收到</t>
  </si>
  <si>
    <t>8/8-客供价格贴纸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</si>
  <si>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</si>
  <si>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</si>
  <si>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ZB01705-9.5</t>
  </si>
  <si>
    <t>1617024</t>
  </si>
  <si>
    <t>4500174558-10</t>
  </si>
  <si>
    <t>ZB01733-9.6</t>
  </si>
  <si>
    <t>57RK8TKI</t>
  </si>
  <si>
    <t>4500175055-10</t>
  </si>
  <si>
    <t>9/17出</t>
  </si>
  <si>
    <t>日期码格式：ZURU INC(BVI) 标准格式 日期：按实际生产日期
Packaging Info: #92107 MA 3L B版本+ UPC贴纸，UPC贴纸跟返单4500134367； 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</si>
  <si>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96447-9.16</t>
  </si>
  <si>
    <t>5RSX6GBU</t>
  </si>
  <si>
    <t>4500175055-20</t>
  </si>
  <si>
    <t>49MXJ7QH</t>
  </si>
  <si>
    <t>4500175055-30</t>
  </si>
  <si>
    <t>1QRDDLPL</t>
  </si>
  <si>
    <t>4500175055-40</t>
  </si>
  <si>
    <t>5IKCPP9R</t>
  </si>
  <si>
    <t>4500175055-50</t>
  </si>
  <si>
    <t>3L3ZNPKP</t>
  </si>
  <si>
    <t>4500175055-60</t>
  </si>
  <si>
    <t>84PLNQDD</t>
  </si>
  <si>
    <t>4500175055-70</t>
  </si>
  <si>
    <t>4500167327-20</t>
  </si>
  <si>
    <t>4500174767-20</t>
  </si>
  <si>
    <t>Sharon Yang</t>
  </si>
  <si>
    <t>ZB01960-9.17</t>
  </si>
  <si>
    <t>LULU SRL</t>
  </si>
  <si>
    <t>摩尔多瓦</t>
  </si>
  <si>
    <t>4500175435-80</t>
  </si>
  <si>
    <t>9/23出</t>
  </si>
  <si>
    <t>8/1-客户通用贴纸</t>
  </si>
  <si>
    <t>日期码格式：ZURU INC(BVI) 标准格式 日期：按实际生产日期
Packaging Info:92107：1L MA UPC收缩膜+客户通用贴纸；MA 指南
Remark:</t>
  </si>
  <si>
    <t>70072691</t>
  </si>
  <si>
    <t>4500174768-70</t>
  </si>
  <si>
    <t>9/20出</t>
  </si>
  <si>
    <t>ZB02015-9.20</t>
  </si>
  <si>
    <t>ADIR INTERNATIOAL/ CURACAO</t>
  </si>
  <si>
    <t>Customer PO#
ALKAA-D</t>
  </si>
  <si>
    <t>4500175994-40</t>
  </si>
  <si>
    <t>9/26出</t>
  </si>
  <si>
    <t>8/14收到，外箱两正唛各贴一张UPC贴纸, 侧唛不用贴，贴纸做成普通白色贴纸即可</t>
  </si>
  <si>
    <t>日期码格式：ZURU INC(BVI) 标准格式 日期：按实际生产日期
Packaging Info: 1. 包装方式：MA UPC 优先1L 最新包装，出口美国
Remark: 2. 产品和包装上印刷tracking code信息，格式为ZURU常规;
3. ZURU QC验货即可出货;
6. 92107外箱两正唛各贴一张UPC贴纸, 侧唛不用贴，贴纸做成普通白色贴纸即可.</t>
  </si>
  <si>
    <t>ZB02170-9.27</t>
  </si>
  <si>
    <t>ZURU GERMANY GMBH</t>
  </si>
  <si>
    <t>4500175520-20</t>
  </si>
  <si>
    <t>92107-S002-MTS</t>
  </si>
  <si>
    <t>9/12出</t>
  </si>
  <si>
    <t>8/4-多语折叠警语贴纸</t>
  </si>
  <si>
    <t>日期码格式：ZURU INC(BVI) 标准格式 日期：按实际生产日期
Packaging Info:
2.92107：MA 最新版 3L EAN收缩膜+1*多语折叠警语贴纸+MA B 5L+9L slime polybag+MA-B 5L卡片+MA-B 5L+23L 收藏指南+MA 布标+其他 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</si>
  <si>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Bella Wang</t>
  </si>
  <si>
    <t>96412-9.12</t>
  </si>
  <si>
    <t>92107-S002-3L</t>
  </si>
  <si>
    <t>60235882</t>
  </si>
  <si>
    <t>4500172208-50</t>
  </si>
  <si>
    <t>8/8-价格贴纸</t>
  </si>
  <si>
    <t>ZB02125-9.26</t>
  </si>
  <si>
    <t>4500173369-10</t>
  </si>
  <si>
    <t>9/11第三方（转自检）</t>
  </si>
  <si>
    <t>10/4出</t>
  </si>
  <si>
    <t>日期码格式：ZURU INC(BVI) 标准格式 日期：按实际生产日期
Packaging Info: #92107：
客版3L收缩膜(UPC条码: 193052064738)+MA5L收藏指南(B)+MA5L资料卡(B)+MA5L胶袋(B)+MA配件袋(B)+MA2L布标
-产品配比: 4 Assortment Ratio (Ladybug: Giraffe: Butterfly: Elephant)=1:1:1:1
-收缩膜翻单：4500167322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</si>
  <si>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A96637-10.13</t>
  </si>
  <si>
    <t>70072697</t>
  </si>
  <si>
    <t>4500174771-50</t>
  </si>
  <si>
    <t>10/11出</t>
  </si>
  <si>
    <t>9/12-客供价格贴纸</t>
  </si>
  <si>
    <t>ZB02342-10.11</t>
  </si>
  <si>
    <t>4500173508-30</t>
  </si>
  <si>
    <t>ZB02341-10.11</t>
  </si>
  <si>
    <t>BABYHOUSE</t>
  </si>
  <si>
    <t>4500177534-30</t>
  </si>
  <si>
    <t>10/20出</t>
  </si>
  <si>
    <t>8/22收到</t>
  </si>
  <si>
    <t>8/22-进口商贴纸</t>
  </si>
  <si>
    <t>70072742</t>
  </si>
  <si>
    <t>4500176184-60</t>
  </si>
  <si>
    <t>10/25出</t>
  </si>
  <si>
    <t>9/4收到</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</si>
  <si>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t>
  </si>
  <si>
    <t>ZB02600-10.24</t>
  </si>
  <si>
    <t>25/453 CT</t>
  </si>
  <si>
    <t>4500177865-10</t>
  </si>
  <si>
    <t>10/31出</t>
  </si>
  <si>
    <t>9/9收到</t>
  </si>
  <si>
    <t>日期码格式：ZURU INC(BVI) 标准格式 日期：按实际生产日期
Packaging Info: 1. 92107：MA 3L EAN包装+MA多语收藏指南+进口商贴纸+箱唛，进口商贴纸翻单PO4500130336
Remark: 1. 此单需提交自检报告给客户确认，待客户确认放货后，才允许出货。
2. 92107：4 Assortment Ratio (Ladybug: Giraffe: Butterfly: Elephant)=1:1:1:1</t>
  </si>
  <si>
    <t>4500178603-10</t>
  </si>
  <si>
    <t>11/10出</t>
  </si>
  <si>
    <t>箱唛翻4500174847</t>
  </si>
  <si>
    <t>CCC贴纸+ 年龄贴（8+)翻4500174847</t>
  </si>
  <si>
    <t>日期码格式：ZURU INC(BVI) 标准格式 日期：按实际生产日期
Packaging Info: 物料要求 SKU
1 92107 MA+中文布标(可用布标贴纸)+中文收藏指南+ 中文资料卡+CCC贴纸+ 年龄贴（8+） 翻单： 4500174847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</si>
  <si>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96890-11.7</t>
  </si>
  <si>
    <t>4500178603-50</t>
  </si>
  <si>
    <t>翻4500174847</t>
  </si>
  <si>
    <t>CCC贴纸+ 年龄贴（8+）翻4500174847</t>
  </si>
  <si>
    <t>4500178603-70</t>
  </si>
  <si>
    <t>CCC贴纸+ 年龄贴（8+）翻4500174847+10/16-防窜码贴纸</t>
  </si>
  <si>
    <t>69613-11.10</t>
  </si>
  <si>
    <t>PO#2950867195</t>
  </si>
  <si>
    <t>4500180371-10</t>
  </si>
  <si>
    <t>11/12出</t>
  </si>
  <si>
    <t>9/25收到</t>
  </si>
  <si>
    <t>需要在正唛、侧唛右下角各贴一张slip sheet贴纸，直接用A4纸打印出来即可</t>
  </si>
  <si>
    <t>日期码格式：ZURU INC(BVI) 标准格式 日期：按实际生产日期
Packaging Info: 92107SLB-S001, MA最新UPC包装，UPC :193052064738，请先检查条码是否正确再安排做货。
Slip sheet: 92107-S003 1 PCS/CTN(CTN SIZE:25.5*18*26.5CM) 22*4=88ctn=88pcs/SLB ;一共需要11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</si>
  <si>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</si>
  <si>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4500175911-20</t>
  </si>
  <si>
    <t>9/15收到</t>
  </si>
  <si>
    <t>care@zuru.com邮箱地址做成一张贴纸翻4500160964+9/15-瑞典芬兰挪威爱沙尼亚语警告语贴纸贴在Slime袋子上+MA 2L布标+瑞典芬兰爱沙尼亚语布标贴纸翻4500160964</t>
  </si>
  <si>
    <t>日期码格式：ZURU INC(BVI) 标准格式 日期：按实际生产日期
Packaging Info:
2. 92107: MA B3L(9L warning) EAN版收缩膜+收缩膜上的警告语/产品包含信息/Made In China都翻译成瑞典芬兰爱沙尼亚语言/care@zuru.com邮箱地址做成一张贴
纸贴在收缩膜上(贴纸和位置图翻PO#4500160964)+MA B5L-23L warning收藏指南+MA B5L-9L warning Slime bag+瑞典芬兰挪威爱沙尼亚语警告语贴纸贴在Slime袋子
上+MA 2L布标+瑞典芬兰爱沙尼亚语布标贴纸(贴纸和位置图翻PO#4500160964)+MA ACCESSORY BAG_B
Remark: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92107-S001-NB:4894680033603</t>
  </si>
  <si>
    <t>MEIJER DISTRIBUTION, INC.</t>
  </si>
  <si>
    <t>218139593 DC
802</t>
  </si>
  <si>
    <t>4500179587-50</t>
  </si>
  <si>
    <t>11/27出</t>
  </si>
  <si>
    <t>9/16收到</t>
  </si>
  <si>
    <t>日期码格式：ZURU INC(BVI) 标准格式 日期：
Packaging Info: 1. MA 1L 包装
2. 客人指定箱唛排版
4. 92107-S005 4 Assortment Ratio (Ladybug: Giraffe: Butterfly: Elephant)=1:1:1:1
Remark: 出货前 Zuru QC 验货</t>
  </si>
  <si>
    <t>Agnes Zheng</t>
  </si>
  <si>
    <t>ZB03145-11.28</t>
  </si>
  <si>
    <t>218139591 DC
086</t>
  </si>
  <si>
    <t>4500179587-60</t>
  </si>
  <si>
    <t>4500176585-20</t>
  </si>
  <si>
    <t>11/29出</t>
  </si>
  <si>
    <t>10/16收到</t>
  </si>
  <si>
    <t>10/16-客供价格贴纸</t>
  </si>
  <si>
    <t>ZB03137-11.28</t>
  </si>
  <si>
    <t>4500179449-10</t>
  </si>
  <si>
    <t>摇篮公子（干燥剂）</t>
  </si>
  <si>
    <t>11/21出</t>
  </si>
  <si>
    <t>10/10-UPC条码贴纸+进口商贴纸</t>
  </si>
  <si>
    <t>日期码格式：LOTDGYYYYMMDD 日期：按实际生产日期
Packaging Info: 1. 92107: MA 3L EAN包装+UPC条码贴纸+MA 5L 收藏指南+进口商贴纸+箱唛
Remark: 1. 客版日期码要求：LOT+ZURU标准日期码格式。东莞生产的格式：LOTDGYYYYMMDD, DG是东莞拼音首字母，
YYYYMMDD是实际的年月日，例如(LOTDG20240920)
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此单工厂将安排1*40HC，每个柜子要放置20包干燥剂，每包干燥剂1KG</t>
  </si>
  <si>
    <t>96983-11.20</t>
  </si>
  <si>
    <t>4500179449-30</t>
  </si>
  <si>
    <t>ICA SVERIGE AB</t>
  </si>
  <si>
    <t>849624/38433</t>
  </si>
  <si>
    <t>4500181046-10</t>
  </si>
  <si>
    <t>12/3出</t>
  </si>
  <si>
    <t>9/30收到</t>
  </si>
  <si>
    <t>瑞典芬兰爱沙尼亚语言/care@zuru.com邮箱地址做成一张贴纸翻4500160964+瑞典芬兰挪威爱沙尼亚语警告语贴纸翻4500175911</t>
  </si>
  <si>
    <t>日期码格式：ZURU INC(BVI) 标准格式 日期：按实际生产日期
Packaging Info: 1. 92107: MA B3L(9L warning) EAN版收缩膜+收缩膜上的警告语/产品包含信息/Made In China都翻译成瑞典芬兰爱沙尼亚语言/care@zuru.com邮箱地址做成一张贴
纸贴在收缩膜上(贴纸和位置图翻SOK PO#4500160964)+MA B5L-23L warning收藏指南+MA B5L-9L warning Slime bag+瑞典芬兰挪威爱沙尼亚语警告语贴纸贴在Slime
袋子上(贴纸和位置图翻SOK PO#4500175911)+MA 2L布标MA ACCESSORY BAG_B
"
Remark: 1. 包装如含PVC,请改为PET并第一时间通知跟单
2. 产品/包装要求无硼无香，出欧洲，微塑料需合规。
3. ICA针对带电池出货的产品，都要用碱性电池
4. 不能出带军事元素的产品，如有:请拿掉并告知跟单
5. 带电池出货的产品所用到的电池需要符合欧洲电池新规(EU) 2023-1542
6. 有胶袋的产品：要求产品的胶袋厚度要大于等于0.05mm
7. 关于贴纸，如果贴纸位置图的包装版本与大货不一致，请工厂第一时间提前提出。跟单会重新调整确认是否更新贴纸或调整位置图
8. 产品/包装不含PFAS成分
9. 如外箱重量超过15KG请马上通知跟单，需要客人审批才能出货
10. 产品条码如下: 请先检查条码是否正确再安排做货，如有问题请告知
ZURU ITEM#&lt;(&gt;&amp;&lt;)&gt;EAN#
92107-S001-NB:4894680033603</t>
  </si>
  <si>
    <t>97110-12.1</t>
  </si>
  <si>
    <t>56357/2025/1</t>
  </si>
  <si>
    <t>4500183478-70</t>
  </si>
  <si>
    <t>12/16出</t>
  </si>
  <si>
    <t>10/29收到</t>
  </si>
  <si>
    <t>11/13-进口商贴纸+EAN条码贴纸</t>
  </si>
  <si>
    <t>日期码格式：ZURU INC(BVI) 标准格式 日期：按实际生产日期
Packaging Info:
92107：B 版 3L MA EAN 收缩膜+进口商贴纸+baby EAN条码贴纸；B 版 5L MA 收藏指南
Remark: 1、若产品有比例使用ZURU STD 比例
2、所有item 均用MA EAN条码，若包装上的EAN 条码与PO 不一致的请告知
baby EAN：
92107A：4894680037755
92107B：4894680037762
92107D：4894680037779
92107E：4894680037786
3、此单出欧洲需满足EU测试标准要求
4、此单LC 货期不可延</t>
  </si>
  <si>
    <t>4500185354-60</t>
  </si>
  <si>
    <t>12/29出</t>
  </si>
  <si>
    <t>11/17收到</t>
  </si>
  <si>
    <t>12/1-客供价格贴纸</t>
  </si>
  <si>
    <t>Blanche</t>
  </si>
  <si>
    <t>FB13908</t>
  </si>
  <si>
    <t>4500183596-10</t>
  </si>
  <si>
    <t>12/17出</t>
  </si>
  <si>
    <t>EAN条码翻4500148687</t>
  </si>
  <si>
    <t>日期码格式：ZURU INC(BVI) 标准格式 日期：按实际生产日期
Packaging Info: 92107 MA最新1L-UPC配套包装+客户EAN条码（翻单4500148687）覆盖ZURU 原条码,条码请核对：5056296043936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t>
  </si>
  <si>
    <t>Meyya Liu</t>
  </si>
  <si>
    <t>DISTRIBUIDORA LIVERPOOL S.A DE C.V.</t>
  </si>
  <si>
    <t>4500177857-30</t>
  </si>
  <si>
    <t>10/21收到</t>
  </si>
  <si>
    <t>11/27-UPC贴纸+进口商贴纸+价标贴纸</t>
  </si>
  <si>
    <t>日期码格式：ZURU INC(BVI) 标准格式 日期：按实际生产日期
Packaging Info: 92107:MA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</si>
  <si>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4500185221-40</t>
  </si>
  <si>
    <t>12/19出</t>
  </si>
  <si>
    <t>箱唛翻4500178603</t>
  </si>
  <si>
    <t>布标贴纸+CCC贴纸+ 年龄贴（8+） 翻4500178603</t>
  </si>
  <si>
    <t>防窜码贴纸</t>
  </si>
  <si>
    <t>日期码格式：ZURU INC(BVI) 标准格式 日期：按实际生产日期
Packaging Info: 物料要求 SKU
4 92107 MA+中文布标(可用布标贴纸)+中文收藏指南+ 中文资料卡+CCC贴纸+ 年龄贴（8+） 翻单： 4500178603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</si>
  <si>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FB13934</t>
  </si>
  <si>
    <t>4500184385-10</t>
  </si>
  <si>
    <t>12/23出</t>
  </si>
  <si>
    <t>条码贴翻4500148687</t>
  </si>
  <si>
    <t>日期码格式：ZURU INC(BVI) 标准格式 日期：按实际生产日期
Packaging Info: 
92107 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</si>
  <si>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FB13918</t>
  </si>
  <si>
    <t>4500184385-60</t>
  </si>
  <si>
    <t>TOYZOONA LIMITED</t>
  </si>
  <si>
    <t>肯尼亚</t>
  </si>
  <si>
    <t>4500186837-30</t>
  </si>
  <si>
    <t>12/30出</t>
  </si>
  <si>
    <t>11/24收到</t>
  </si>
  <si>
    <t>日期码格式：ZURU INC(BVI) 标准格式 日期：按实际生产日期
Packaging Info: MA PKG， 优先1L PKG
Remark: 此单按EXW +送货运费实报实销，请留意船务出货通知安排。</t>
  </si>
  <si>
    <t>Chelsea Luo</t>
  </si>
  <si>
    <t>斯洛瓦克</t>
  </si>
  <si>
    <t>999-61810</t>
  </si>
  <si>
    <t>4500186548-20</t>
  </si>
  <si>
    <t>1/12出</t>
  </si>
  <si>
    <t>12/3-4国警告语贴纸</t>
  </si>
  <si>
    <t>日期码格式：ZURU INC(BVI) 标准格式 日期：按实际生产日期
Packaging Info:
92107：MA B版1L UPC收缩膜+1张4国警告语贴纸（Czech-Hugarian-Polish-Slovak）新稿,先检查包装条码#193052064738是否正确再安排做货)；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</si>
  <si>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</si>
  <si>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4500187528-40</t>
  </si>
  <si>
    <t>系统出单</t>
  </si>
  <si>
    <t>1/20出</t>
  </si>
  <si>
    <t>12/1收到</t>
  </si>
  <si>
    <t>日期码格式：ZURU INC(BVI) 标准格式 日期：按实际生产日期
Packaging Info: 
92107SLB-S001, MA最新UPC包装，UPC :193052064738，请先检查条码是否正确再安排做货。
Slip sheet: 92107-S003 1 PCS/CTN(CTN SIZE:25.5*18*26.5CM) 22*4=88ctn=88pcs/SLB
一共需要11个slip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</si>
  <si>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IMPORTADORA SUDAMERICANA &amp;</t>
  </si>
  <si>
    <t>4500185782-10</t>
  </si>
  <si>
    <t>OK</t>
  </si>
  <si>
    <t>1/29出</t>
  </si>
  <si>
    <t>12/8收到</t>
  </si>
  <si>
    <t>12/8-进口商贴纸+UPC贴纸</t>
  </si>
  <si>
    <t>日期码格式：ZURU INC(BVI) 标准格式 日期：按实际生产日期
Packaging Info: 92107： MA 3L EAN包装+进口商贴纸+UPC贴纸+箱唛,,
Remark: 请确保包装上的条形码是UPC，如果是babyUPC，需要用mother UPC 覆盖，如有不一致，请及时提出。谢谢!</t>
  </si>
  <si>
    <t>CONTINENTE S.A.</t>
  </si>
  <si>
    <t>哥伦比亚</t>
  </si>
  <si>
    <t>COL-15-26-SPR</t>
  </si>
  <si>
    <t>4500187640-50</t>
  </si>
  <si>
    <t>1/23出</t>
  </si>
  <si>
    <t>12/19-进口商贴纸+UPC贴纸</t>
  </si>
  <si>
    <t>日期码格式：DG20260120 日期：按实际生产日期
Packaging Info: 其余item：MA 多语包装+进口商贴纸+UPC贴纸+箱唛
Remark: 外箱/产品/包装-指定日期码：DG20260120</t>
  </si>
  <si>
    <t>FB13919</t>
  </si>
  <si>
    <t>4500185539-60</t>
  </si>
  <si>
    <t>FB13940</t>
  </si>
  <si>
    <t>4500187663-40</t>
  </si>
  <si>
    <t>日期码格式：ZURU INC(BVI) 标准格式 日期：按实际生产日期
Packaging Info: 
92107:MA最新1L-UPC配套包装+客户EAN条码贴一张覆盖ZURU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</si>
  <si>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FB13925</t>
  </si>
  <si>
    <t>4500188247-20</t>
  </si>
  <si>
    <t>2/6出</t>
  </si>
  <si>
    <t>4500188307-80</t>
  </si>
  <si>
    <t>2/5出</t>
  </si>
  <si>
    <t>12/30收到</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</si>
  <si>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</si>
  <si>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4500189439-40</t>
  </si>
  <si>
    <t>12/29收到</t>
  </si>
  <si>
    <t>1/6-进口商贴纸+UPC 条码贴纸+ 1/9-QR code</t>
  </si>
  <si>
    <t>日期码格式：ZURU INC(BVI) 标准格式 日期：按实际生产日期
Packaging Info: 
92107B: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</si>
  <si>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4500189439-50</t>
  </si>
  <si>
    <t>日期码格式：ZURU INC(BVI) 标准格式 日期：按实际生产日期
Packaging Info:92107D: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</si>
  <si>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4500189439-60</t>
  </si>
  <si>
    <t>日期码格式：ZURU INC(BVI) 标准格式 日期：按实际生产日期
Packaging Info: 92107E: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</si>
  <si>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4500187747-10</t>
  </si>
  <si>
    <t>12/4收到</t>
  </si>
  <si>
    <t>1/13-客供价格贴纸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</si>
  <si>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6.所有产品和包装须符合华盛顿州及俄勒冈州HPCCCH测试要求</t>
  </si>
  <si>
    <t>LEGAJO 4610</t>
  </si>
  <si>
    <t>4500187691-10</t>
  </si>
  <si>
    <t>箱唛翻4500185782</t>
  </si>
  <si>
    <t>进口商贴纸+UPC贴纸翻4500185782</t>
  </si>
  <si>
    <t>日期码格式：ZURU INC(BVI) 标准格式 日期：按实际生产日期
Packaging Info: 92107： MA 3L EAN包装+进口商贴纸+UPC贴纸+箱唛
Remark: 请确保包装上的条形码是UPC，如果是babyUPC，需要用mother UPC 覆盖，如有不一致，请及时提出。谢谢!</t>
  </si>
  <si>
    <t>已完成</t>
  </si>
  <si>
    <t>待生产</t>
  </si>
  <si>
    <t xml:space="preserve"> </t>
  </si>
  <si>
    <t>；</t>
  </si>
  <si>
    <t>ZURU  Babycorns  Surprise  - S1生产排期表 #92108</t>
  </si>
  <si>
    <t>不带电出货</t>
  </si>
  <si>
    <t>ICMA剩余</t>
  </si>
  <si>
    <t>兔子（机芯款）</t>
  </si>
  <si>
    <t>兔子（小公仔）</t>
  </si>
  <si>
    <t>独角兽（机芯款）</t>
  </si>
  <si>
    <t>独角兽（小公仔）</t>
  </si>
  <si>
    <t>小猫（机芯款）</t>
  </si>
  <si>
    <t>美国猫（小公仔）</t>
  </si>
  <si>
    <t>斑点狗（机芯款）</t>
  </si>
  <si>
    <t>斑点狗（小公仔）</t>
  </si>
  <si>
    <t>92108F</t>
  </si>
  <si>
    <t>IC</t>
  </si>
  <si>
    <r>
      <rPr>
        <sz val="10"/>
        <rFont val="宋体"/>
        <charset val="134"/>
        <scheme val="minor"/>
      </rPr>
      <t>总</t>
    </r>
    <r>
      <rPr>
        <sz val="10"/>
        <rFont val="宋体"/>
        <charset val="0"/>
        <scheme val="minor"/>
      </rPr>
      <t>MA</t>
    </r>
  </si>
  <si>
    <t>134696中东客
客版</t>
  </si>
  <si>
    <t>bunny兔子A</t>
  </si>
  <si>
    <t>unicorn独角兽D</t>
  </si>
  <si>
    <t xml:space="preserve"> kitten小猫E</t>
  </si>
  <si>
    <t>puppy斑点狗B</t>
  </si>
  <si>
    <t>bunny兔子</t>
  </si>
  <si>
    <t>unicorn独角兽</t>
  </si>
  <si>
    <t xml:space="preserve"> kitten小猫</t>
  </si>
  <si>
    <t>puppy斑点狗</t>
  </si>
  <si>
    <t>展示架-1L</t>
  </si>
  <si>
    <t>展示架-3L</t>
  </si>
  <si>
    <t>bunny
兔子
A</t>
  </si>
  <si>
    <t xml:space="preserve"> unicorn
独角兽
D</t>
  </si>
  <si>
    <t xml:space="preserve"> kitten
小猫
E</t>
  </si>
  <si>
    <t>puppy
斑点狗
B</t>
  </si>
  <si>
    <t>公仔合计</t>
  </si>
  <si>
    <t>ZPO2312006</t>
  </si>
  <si>
    <t>92108-S001</t>
  </si>
  <si>
    <t>1.OA Testing Samples (BULK)：数量 8；地址 深圳市罗湖区东门南路106号口岸大楼17B ，Angus  2 CTN
2.QA Testing samples (FSDU)：数量 24；地址 深圳市罗湖区东门南路106号口岸大楼17B ，Angus  1FSDU
3.Signed Sample (6套签+1套用于拆办)：数量 28；地址 深圳市罗湖区东门南路1006号口岸大楼A栋3楼，Jessy Zhang 13421384408 ，7套*4款=28
4.Show room：数量 28；地址 清溪镇光朗村易京街25号《库有样板房) 收件人:李志强电话: 18328402533 ，7套  注：开PP时候帮忙额外准备3套散件邮寄到深圳办公室
5.Sample room samples：数量 292；地址 清溪镇光朗村易京街25号《库有样板房) 收件人:李志强电话: 18328402533 ，73套  注：开PP时候帮忙额外准备3套散件邮寄到深圳办公室
6.散件：数量 12；地址 深圳市罗湖区东门南路1006号口岸大楼A栋16楼，Max Mlai 13632761211  2 CTN  3套散件（除蛋壳外的所有内含物），每套单独装好
合计数量392；PP订单数量合计 500PCS  注:PP PO数量含buffer，请按PP PO数量准备物料  PP 数量包括了:QA 测试办、签样办、板房展厅样板</t>
  </si>
  <si>
    <t>过渡</t>
  </si>
  <si>
    <t>ZMPO24254</t>
  </si>
  <si>
    <t>92108E-S003</t>
  </si>
  <si>
    <t>小猫 邮包盒装</t>
  </si>
  <si>
    <t>大货版本-UPC 193052067111</t>
  </si>
  <si>
    <t>ZMPO24638</t>
  </si>
  <si>
    <t>PAss</t>
  </si>
  <si>
    <t>大货最新版本/款号平均/麻烦按款号装箱/并在外箱上注明款款号/请用大货标准箱装箱/箱唛请参照邮件附件;备注： 收到样品订单后尽快安排 ，注意样板品质质量要求要高于大货品质要求 ，送货时必须要附带送货单(没有送货单和QC检验合格报告的仓库一律拒绝收货)，请知悉，谢谢！</t>
  </si>
  <si>
    <t>4500146212-10</t>
  </si>
  <si>
    <t>92108-S002-NB</t>
  </si>
  <si>
    <t>日期码格式：ZURU INC(BVI) 标准格式 日期：按实际生产日期
Packaging Info: #92108: MA3L收缩膜+UPC条码贴纸(UPC: 193052064721)+MA5L收藏指南+MA5L资料卡+MA5L胶袋+MA配件袋+MA2L布标
-产品配比: 4 Assortments (bunny: puppy: unicorn: kitten)=1:1:1:1
Remark: 1. #92108 须使用无硼slime;
3. 此单有箱唛；
4. 此单有第三方验货，烦请多备包装物料；
5. 此单#92108/92107/92105/9296/9554/15714 需签办；签办数量：大货样各3套;
6. 此单#92108/92107/92105/9296/9554 需于2024/11/25 抽办做测试；抽办数量：大货各5套;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</si>
  <si>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92108-S002-NB-3L</t>
  </si>
  <si>
    <t>4500150264-20</t>
  </si>
  <si>
    <t>12/28出</t>
  </si>
  <si>
    <t>11/26-进口商贴纸+ EAN条码贴纸</t>
  </si>
  <si>
    <t>外包装 (指: 收缩膜/彩卡/铝箔袋/挂卡/PDQ) /外箱不要打ZURU标准日期码！胶件可以打日期码</t>
  </si>
  <si>
    <t>日期码格式：外包装/外箱不要打ZURU标准日期码 日期：
Packaging Info: 注意 ：外包装 (指: 收缩膜/彩卡/铝箔袋/挂卡/PDQ) /外箱不要打ZURU标准日期码！胶件可以打日期码 .
92108 ： 1L MA 收缩膜+ 进口商贴纸+ EAN条码贴纸， MA 说明书or 指南（如有） ：
Remark: 标准配比 ；
请按期完货， 会有罚金。
出港口Bekasovo 2.</t>
  </si>
  <si>
    <t>94035-1.15</t>
  </si>
  <si>
    <t>4500150187-50</t>
  </si>
  <si>
    <t>BURLINGTON COAT FACTORY</t>
  </si>
  <si>
    <t xml:space="preserve"> 383017704</t>
  </si>
  <si>
    <t>11/18收到</t>
  </si>
  <si>
    <t>12/13-客供价格贴纸+12/11-外箱贴纸</t>
  </si>
  <si>
    <t>日期码格式：ZURU INC(BVI) 标准格式 日期：按实际生产日期
Packaging Info: 1. ZURU MA （首选1L）UPC版本+客供价格贴纸+外箱贴纸，出口美国 有PVC桶的价格贴纸贴在PVC桶上面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5. 每个产品有一个价格贴纸，价格贴纸覆盖UPC条码上 （若UPC 条码太大，可以露出ITEM#, 覆盖条码即可）贴的时候要是会覆盖包装上重要的信息和图案，需要
告知跟单。</t>
  </si>
  <si>
    <t>Jessi Xu</t>
  </si>
  <si>
    <t>94086-1.17</t>
  </si>
  <si>
    <t>Wonderland Toys Inc DBA The Zoofy G</t>
  </si>
  <si>
    <t>4357</t>
  </si>
  <si>
    <t>4500151635-30</t>
  </si>
  <si>
    <t>11/27-价格贴+外箱需要UCC贴纸</t>
  </si>
  <si>
    <t>日期码格式：ZURU INC(BVI) 标准格式 日期：按实际生产日期
Packaging Info: 1. 出口美国，MA UPC 版本包装，优先1L。
#92108: PRICER TICK-32.99; 4 Assortments (bunny: puppy: unicorn: kitten)=1:1:1:1; 3pcs AAA batteries (not included);
2. 产品需要价格贴纸， 贴纸资料后面提供。
3. 外箱需要UCC贴纸。贴纸资料后面提供。
Remark: 4. Zuru QC 验货即可。</t>
  </si>
  <si>
    <t>Abby Mai, Lluviazeng</t>
  </si>
  <si>
    <t>94108-1.18</t>
  </si>
  <si>
    <t>9650903902</t>
  </si>
  <si>
    <t>4500147521-10</t>
  </si>
  <si>
    <t>日期码格式：ZURU INC(BVI) 标准格式 日期：按实际生产日期
Packaging Info: #92108: MA3L收缩膜+UPC条码贴纸(UPC: 193052064721)+MA5L收藏指南+MA5L资料卡+MA5L胶袋+MA配件袋+MA2L布标
-产品配比: 4 Assortments (bunny: puppy: unicorn: kitten)=1:1:1:1
-翻单： 4500146212
Remark: 1. #92108/92107/9296 须使用无硼slime;
2. 此单有箱唛；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</si>
  <si>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9650903903</t>
  </si>
  <si>
    <t>4500147521-60</t>
  </si>
  <si>
    <t>Remark：跟订单4500146212一起安排/MA3L收缩膜+UPC条码贴纸(UPC: 193052064721)+MA5L收藏指南+MA5L资料卡+MA5L胶袋+MA配件袋+MA2L布标             备注： 收到样品订单后尽快安排 ，注意样板品质质量要求要高于大货品质要求 ，送货时必须要附带送货单(没有送货单和QC检验合格报告的仓库一律拒绝收货)，请知悉，谢谢！</t>
  </si>
  <si>
    <t>4500151779-90</t>
  </si>
  <si>
    <t>日期码格式：ZURU INC(BVI) 标准格式 日期：按实际生产日期 
Packaging Info: 1.ZURU 标准日期码格式，
 2.无第三方测试和验货，ZURU 内部QC验货即可出货
Remark: 3. 优先 MA 1L UPC包装;
 4. 纸箱印ZURU LOGO，出口美国；</t>
  </si>
  <si>
    <t>COOLSHOP(ENTERTAINMENT TRADINGS APS</t>
  </si>
  <si>
    <t>丹麦</t>
  </si>
  <si>
    <t xml:space="preserve"> 257441</t>
  </si>
  <si>
    <t>4500151829-40</t>
  </si>
  <si>
    <t>92108-S001-NB</t>
  </si>
  <si>
    <t>贴纸和位置图/电池说明书/slime说明书都翻4500129340</t>
  </si>
  <si>
    <t>日期码格式：ZURU INC(BVI) 标准格式 日期：按实际生产日期
Packaging Info: 
4. 92108: MA 3L EAN 包装+MA 收藏指南+AAA电池黑白说明书+黑白slime警语说明书(和slime袋子放一起)+进口商警语贴纸
--贴纸和位置图/电池说明书/slime说明书都翻PO#4500129340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92108:4 Assortments (bunny: puppy: unicorn: kitten)=1:1:1:1
8.SKU-客户款号-条码
92108-1254086-4894680033597</t>
  </si>
  <si>
    <t>88933-1.8</t>
  </si>
  <si>
    <t>92108-S001-NB-3L</t>
  </si>
  <si>
    <t>4500151230-40</t>
  </si>
  <si>
    <t>92118-S001</t>
  </si>
  <si>
    <t>日期码格式：ZURU INC(BVI) 标准格式 日期：按实际生产日期
Packaging Info:
92118：客版收缩膜翻4500134696（改彩虹颜色，不含slime和希伯来警告语，需含阿拉伯警告语，印G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92118:#92108 Smart Sandy replaces slime
4 Assortments (bunny: puppy: unicorn: kitten)=1:1:1:1
3pcs AAA batteries (not included)</t>
  </si>
  <si>
    <t>4500153567-50</t>
  </si>
  <si>
    <t>1/14出</t>
  </si>
  <si>
    <t>12/13收到</t>
  </si>
  <si>
    <t>12/13-进口商贴纸</t>
  </si>
  <si>
    <t>日期码格式：ZURU INC(BVI) 标准格式 日期：按实际生产日期
Packaging Info:
92108：1L MA 最新收缩膜+进口商贴纸, MA 指南
Remark: 标准配比</t>
  </si>
  <si>
    <t>94029-1.14</t>
  </si>
  <si>
    <t>4500153513-60</t>
  </si>
  <si>
    <t>日期码格式：ZURU INC(BVI) 标准格式 日期：按实际生产日期
Packaging Info: 
92108:3L MA EAN 收缩膜+进口商贴纸;MA指南
Remark: 标准产品标准配比</t>
  </si>
  <si>
    <t>94060-1.16</t>
  </si>
  <si>
    <t>92108-S001-3L</t>
  </si>
  <si>
    <t>4500150480-20</t>
  </si>
  <si>
    <t>完成</t>
  </si>
  <si>
    <t>Remark：大货最新版本/款号平均/麻烦按款号装箱/并在外箱上注明款款号/请用大货标准箱装箱/箱唛请参照邮件附件                                     备注： 收到样品订单后尽快安排 ，注意样板品质质量要求要高于大货品质要求 ，送货时必须要附带送货单(没有送货单和QC检验合格报告的仓库一律拒绝收货)，请知悉，谢谢！</t>
  </si>
  <si>
    <t>4500150271-20</t>
  </si>
  <si>
    <t>2/27出</t>
  </si>
  <si>
    <t>进口商贴纸翻4500150264+ EAN条码贴纸翻4500150264</t>
  </si>
  <si>
    <t>日期码格式：外包装/外箱不要打ZURU标准日期码 日期：
Packaging Info: 注意 ：外包装 (指: 收缩膜/彩卡/铝箔袋/挂卡/PDQ) /外箱不要打ZURU标准日期码！胶件可以打日期码 .
92108 ： 1L MA 收缩膜+ 进口商贴纸翻4500150264+ EAN条码贴纸翻4500150264， MA 说明书or 指南（如有） ：
Remark: 标准配比 ；
请按期完货， 会有罚金。
出港口Bekasovo 2.</t>
  </si>
  <si>
    <t>94369-2.27</t>
  </si>
  <si>
    <t>4500154694-20</t>
  </si>
  <si>
    <t>4500154192-50</t>
  </si>
  <si>
    <t>日期码格式：ZURU INC(BVI) 标准格式 日期：按实际生产日期
Packaging Info: 
 92108：B 版 1L MA 收缩膜+进口商贴纸；B 版 5L MA 收藏指南
Remark: 1、若产品有比例使用ZURU STD 比例
 2、所有item 均用MA UPC 条码，若包装不是UPC 条码的请告知
 3、此单出欧洲需满足EU测试标准要求，另外不能出闪粉（若产品本身不含闪粉则忽略这句话）</t>
  </si>
  <si>
    <t>9650903904</t>
  </si>
  <si>
    <t>4500147525-10</t>
  </si>
  <si>
    <t>3/7-第三方验货（自检）</t>
  </si>
  <si>
    <t>日期码格式：ZURU INC(BVI) 标准格式 日期：按实际生产日期
Packaging Info: #92108: MA3L收缩膜+UPC条码贴纸(UPC: 193052064721)+MA5L收藏指南+MA5L资料卡+MA5L胶袋+MA配件袋+MA2L布标
-产品配比: 4 Assortments (bunny: puppy: unicorn: kitten)=1:1:1:1
-翻单： 4500146212
Remark: 1. #92108/92107/9296 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</si>
  <si>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 xml:space="preserve">新西兰         </t>
  </si>
  <si>
    <t>28662059</t>
  </si>
  <si>
    <t>4500153609-20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</si>
  <si>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92108: 4 Assortments (bunny: puppy: unicorn: kitten)=1:1:1:1; 3pcs AAA batteries (not included)</t>
  </si>
  <si>
    <t>28659771</t>
  </si>
  <si>
    <t>4500153723-20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</si>
  <si>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92108: 4 Assortments (bunny: puppy: unicorn: kitten)=1:1:1:1; 3pcs AAA batteries (not included)</t>
  </si>
  <si>
    <t>4500156433-20</t>
  </si>
  <si>
    <t>日期码格式：ZURU INC(BVI) 标准格式 日期：按实际生产日期 
Packaging Info: 此单出韩国，92108 需出新版口水胶（无硼版，无MIT）
92108:MA 1L PKG+2张韩语贴纸(正面一张韩语logo 贴纸，背面一张韩语警语贴纸（新稿）+客版韩语收藏指南翻单4500141184 ， 箱唛翻单4500141184
请确保大货包装的生产年月 信息跟到到贴纸上的一致。确保生产年份"2025" 月份"03"
Remark: 由于韩国法律法规要求，吸塑需PET材质，产品需符合韩国KC测试标准。
92108 需出新版口水胶（无硼版，无MIT）</t>
  </si>
  <si>
    <t>92108-S001-NB-1</t>
  </si>
  <si>
    <t>7631985</t>
  </si>
  <si>
    <t>4500156115-50</t>
  </si>
  <si>
    <t>92108D-S003</t>
  </si>
  <si>
    <t>独角兽 邮包盒装</t>
  </si>
  <si>
    <t>2/8-贴纸1张(含NL警告
 语+EAN#条码贴纸</t>
  </si>
  <si>
    <t>客版邮包盒(参考Amazon PO#4500124874</t>
  </si>
  <si>
    <t>日期码格式：ZURU INC(BVI) 标准格式 日期：按实际生产日期 
Packaging Info: BOL NL(92108ABDE)
5. 92108ABDE
 ---92108D:1 PCS/MAIL BOX, 2PCS/2MAIL BOX/CTN&lt;(&gt;,&lt;)&gt;unicorn, Non-glitter;magnet,3pcs AAA batteries (not included); MA 3L(9L warning EAN版本)B收缩
 膜+MA 2L A布标+MA 5L(9L warning)B收藏指南+MA 5L B图书卡+MA 5L(9L warning)B Slime胶袋+MA B配件袋+客版邮包盒(参考Amazon PO#4500124874)+贴纸1张(含N
 L警告语+EAN#条码贴纸，直接覆盖在邮包盒原警告语等位置)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</si>
  <si>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92108D-S001-3L新（V1）</t>
  </si>
  <si>
    <t>4500156115-60</t>
  </si>
  <si>
    <t>92108A-S003</t>
  </si>
  <si>
    <t>兔子 邮包盒装</t>
  </si>
  <si>
    <t>日期码格式：ZURU INC(BVI) 标准格式 日期：按实际生产日期 
Packaging Info: BOL NL(71126/77515/92104ABDEGH/92107ABDE/92108ABDE/9258ABDEGH/9281BDEGH/9283ABDE/9296ABDEGH/9298ABDEGH/9543ABDE/9548/9549ABD)
5. 92108ABDE
 ---92108D:1 PCS/MAIL BOX, 2PCS/2MAIL BOX/CTN&lt;(&gt;,&lt;)&gt;unicorn, Non-glitter;magnet,3pcs AAA batteries (not included); MA 3L(9L warning EAN版本)B收缩
 膜+MA 2L A布标+MA 5L(9L warning)B收藏指南+MA 5L B图书卡+MA 5L(9L warning)B Slime胶袋+MA B配件袋+客版邮包盒(参考Amazon PO#4500124874)+贴纸1张(含N
 L警告语+EAN#条码贴纸，直接覆盖在邮包盒原警告语等位置)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</si>
  <si>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92108A-S001-3L新（V1）</t>
  </si>
  <si>
    <t>4500156115-70</t>
  </si>
  <si>
    <t>92108B-S003</t>
  </si>
  <si>
    <t>斑点狗 邮包盒装</t>
  </si>
  <si>
    <t>日期码格式：ZURU INC(BVI) 标准格式 日期：按实际生产日期 
Packaging Info: BOL NL(71126/77515/92104ABDEGH/92107ABDE/92108ABDE/9258ABDEGH/9281BDEGH/9283ABDE/9296ABDEGH/9298ABDEGH/9543ABDE/9548/9549ABD)
5. 92108ABDE
 ---92108B: 1 PCS/MAIL BOX, 2PCS/2MAIL BOX/CTN,unicorn, Non-glitter;magnet,3pcs AAA batteries (not included); MA 3L(9L warning EAN版本)B收缩膜+MA
 2L A布标+MA 5L(9L warning)B收藏指南+MA 5L B图书卡+MA 5L(9L warning)B Slime胶袋+MA B配件袋+客版邮包盒(参考Amazon PO#4500124874)+贴纸1张(含NL警告
 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</si>
  <si>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92108B-S001-3L新（V1）</t>
  </si>
  <si>
    <t>4500156115-90</t>
  </si>
  <si>
    <t>日期码格式：ZURU INC(BVI) 标准格式 日期：按实际生产日期 
Packaging Info: BOL NL(71126/77515/92104ABDEGH/92107ABDE/92108ABDE/9258ABDEGH/9281BDEGH/9283ABDE/9296ABDEGH/9298ABDEGH/9543ABDE/9548/9549ABD)
5. 92108ABDE
 ---92108E: 1 PCS/MAIL BOX, 2PCS/2MAIL BOX/CTN,unicorn, Non-glitter;magnet,3pcs AAA batteries (not included); MA 3L(9L warning EAN版本)B收缩膜+MA
 2L A布标+MA 5L(9L warning)B收藏指南+MA 5L B图书卡+MA 5L(9L warning)B Slime胶袋+MA B配件袋+客版邮包盒(参考Amazon PO#4500124874)+贴纸1张(含NL警告
 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</si>
  <si>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92108E-S003-3L</t>
  </si>
  <si>
    <t>4500156659-90</t>
  </si>
  <si>
    <t>92108D-S001</t>
  </si>
  <si>
    <t>独角兽</t>
  </si>
  <si>
    <t>2/17-进口商贴纸(共用贴纸)+UPC条码贴纸</t>
  </si>
  <si>
    <t>日期码格式：ZURU INC(BVI) 标准格式 日期：按实际生产日期 
Packaging Info: 
 92108D：1L MA 最新收缩膜+进口商贴纸(共用贴纸)+UPC条码贴纸, MA 指南
Remark: 标准配比</t>
  </si>
  <si>
    <t>4500156659-100</t>
  </si>
  <si>
    <t>92108E-S001</t>
  </si>
  <si>
    <t>小猫</t>
  </si>
  <si>
    <t>日期码格式：ZURU INC(BVI) 标准格式 日期：按实际生产日期
Packaging Info: 
 92108E：1L MA 最新收缩膜+进口商贴纸(共用贴纸)+UPC条码贴纸, MA 指南
Remark: 标准配比</t>
  </si>
  <si>
    <t>4500156659-30</t>
  </si>
  <si>
    <t>进口商贴纸（翻PO4500153567)</t>
  </si>
  <si>
    <t>日期码格式：ZURU INC(BVI) 标准格式 日期：按实际生产日期
Packaging Info: 
 92108：1L MA 最新收缩膜+进口商贴纸（翻PO4500153567), MA 指南
Remark: 标准配比</t>
  </si>
  <si>
    <t>4500154827-10</t>
  </si>
  <si>
    <t>3/7-进口商贴纸+警告语贴纸+EAN贴纸+色丁贴纸</t>
  </si>
  <si>
    <t>日期码格式：ZURU INC(BVI) 标准格式 日期：按实际生产日期 
Packaging Info: 1.92108:MA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Remark: 
 92108包装条码：3617702057606</t>
  </si>
  <si>
    <t>4500154827-40</t>
  </si>
  <si>
    <t>92108F-S001</t>
  </si>
  <si>
    <t>日期码格式：ZURU INC(BVI) 标准格式 日期：按实际生产日期 
Packaging Info: 1.92108F:MA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92108F 条码：3617702057606
Remark: 
 92108F包装条码：3617702057606</t>
  </si>
  <si>
    <t>92108F-S001-3L新（V1）</t>
  </si>
  <si>
    <t>4500157780-30</t>
  </si>
  <si>
    <t>日期码格式：ZURU INC(BVI) 标准格式 日期：按实际生产日期 
Packaging Info: 1. 无进口商贴纸；
 2. 92108 ： 1L MA UPC 包装， MA PDQ/说明书/指南（如有）；
Remark: 标准配比</t>
  </si>
  <si>
    <t>92108-S001新（V1）</t>
  </si>
  <si>
    <t>9650903905</t>
  </si>
  <si>
    <t>4500147528-10</t>
  </si>
  <si>
    <t>包装要求参考4
500158543，出
Bekasovo 2</t>
  </si>
  <si>
    <t>4500163959-70</t>
  </si>
  <si>
    <t>原4500158543转单-注意不要重复生产</t>
  </si>
  <si>
    <t>3/4-进口商贴纸+ EAN条码贴纸</t>
  </si>
  <si>
    <t>外包装/外箱不要打ZURU标准日期码 日期</t>
  </si>
  <si>
    <t>日期码格式：外包装/外箱不要打ZURU标准日期码 日期：
Packaging Info: 取代4500150271/4500157991/4500146630/4500159461/4500158543中 对应的款 ;
包装要求参考4500150271/4500157991/4500146630/4500159461/4500158543
Remark:</t>
  </si>
  <si>
    <t>94862-4.28</t>
  </si>
  <si>
    <t>包装要求参考4
500158543，出
Ural</t>
  </si>
  <si>
    <t>4500163959-90</t>
  </si>
  <si>
    <t>4500164028-90</t>
  </si>
  <si>
    <t>4500164028-110</t>
  </si>
  <si>
    <t>5/19出</t>
  </si>
  <si>
    <t>9900926594</t>
  </si>
  <si>
    <t>4500161639-10</t>
  </si>
  <si>
    <t>4/25第三方自检</t>
  </si>
  <si>
    <t>5/5出</t>
  </si>
  <si>
    <t>3/28收到</t>
  </si>
  <si>
    <t>UPC贴纸翻4500146212</t>
  </si>
  <si>
    <t>日期码格式：ZURU INC(BVI) 标准格式 日期：按实际生产日期
Packaging Info: #92108: MA3L收缩膜+UPC条码贴纸(UPC: 193052064721)+MA5L收藏指南+MA5L资料卡+MA5L胶袋+MA配件袋+MA2L布标 (UPC贴纸翻单: 4500146212)
-产品配比: 4 Assortments (bunny: puppy: unicorn: kitten)=1:1:1:1
Remark: 1. 此单有箱唛；
2. 此单有第三方验货，烦请多备包装物料；
3. 必须在原来错误的UPC/EAN条码上用黑色粗头笔涂黑直至不能扫描，再贴上正确的UPC。</t>
  </si>
  <si>
    <t>94935-5.6</t>
  </si>
  <si>
    <t>92108-S002-NB-3L新（V1）</t>
  </si>
  <si>
    <t>TOY KINGDOM (PTY) LTD</t>
  </si>
  <si>
    <t>4500161136-50</t>
  </si>
  <si>
    <t>3/21收到</t>
  </si>
  <si>
    <t>日期码格式：ZURU INC(BVI) 标准格式 日期：按实际生产日期
Packaging Info: MA PKG ,优先1L
Remark:</t>
  </si>
  <si>
    <t>94837-4.24</t>
  </si>
  <si>
    <t>4500159263-30</t>
  </si>
  <si>
    <t>进口商贴纸+Rating Labe翻4500159234</t>
  </si>
  <si>
    <t>日期码格式：ZURU INC(BVI) 标准格式 日期：按实际生产日期
Packaging Info: 
3. 92108：MA 3L EAN包装+MA多语收藏指南+进口商贴纸+Rating Label(贴产品上)+warning warranty card+箱唛，warning warranty card(警告保修卡可用A4纸双
面打印)，所有贴纸和warning warranty card翻单PO4500159234
Remark: 1. 此单需提交自检报告给客户确认，待客户确认放货后，才允许出货。
3. 92108：4 Assortments (bunny: puppy: unicorn: kitten)=1:1:1:1；3PCS AAA BATTERIES (NOT INCLUDED)</t>
  </si>
  <si>
    <t>92108-S001-3L新（V1）</t>
  </si>
  <si>
    <t>4500159262-30</t>
  </si>
  <si>
    <t>4500159256-30</t>
  </si>
  <si>
    <t>日期码格式：ZURU INC(BVI) 标准格式 日期：按实际生产日期
Packaging Info:
3. 92108：MA 3L EAN包装+MA多语收藏指南+进口商贴纸+Rating Label(贴产品上)+warning warranty card+箱唛，warning warranty card(警告保修卡可用A4纸双
面打印)，所有贴纸和warning warranty card翻单PO4500159234
Remark: 1. 此单需提交自检报告给客户确认，待客户确认放货后，才允许出货。
3. 92108：4 Assortments (bunny: puppy: unicorn: kitten)=1:1:1:1；3PCS AAA BATTERIES (NOT INCLUDED)</t>
  </si>
  <si>
    <t>4500159248-30</t>
  </si>
  <si>
    <t>4500159234-30</t>
  </si>
  <si>
    <t>日期码格式：ZURU INC(BVI) 标准格式 日期：按实际生产日期
Packaging Info:
3. 92108：MA 3L EAN包装+MA多语收藏指南+进口商贴纸+Rating Label(贴产品上)+warning warranty card+箱唛，warning warranty card(警告保修卡可用A4纸双
面打印)
Remark: 1. 此单需提交自检报告给客户确认，待客户确认放货后，才允许出货。
3. 92108：4 Assortments (bunny: puppy: unicorn: kitten)=1:1:1:1；3PCS AAA BATTERIES (NOT INCLUDED)</t>
  </si>
  <si>
    <t>4500160671-40</t>
  </si>
  <si>
    <t>92108B-S001</t>
  </si>
  <si>
    <t>斑点狗</t>
  </si>
  <si>
    <t>日期码格式：ZURU INC(BVI) 标准格式 日期：按实际生产日期
Packaging Info: 92108 ：MA UPC 收缩膜(优先1L)+进口商贴纸(三款进口商贴纸翻PO-4500158504)+UPC条码贴；MA指南
Remark:
标准配比</t>
  </si>
  <si>
    <t>92108B-S001新（V1）</t>
  </si>
  <si>
    <t>4500160671-50</t>
  </si>
  <si>
    <t>92108D-S001新（V1）</t>
  </si>
  <si>
    <t>4500160671-60</t>
  </si>
  <si>
    <t>92108E-S001新（V1）</t>
  </si>
  <si>
    <t>4500160092-210</t>
  </si>
  <si>
    <t>日期码格式：2025-05 日期： 
Packaging Info:
 92108;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t>
  </si>
  <si>
    <t>4500159153-10</t>
  </si>
  <si>
    <t>进口商贴纸/告语贴纸/EAN贴纸翻4500154827+布标贴纸</t>
  </si>
  <si>
    <t>日期码格式：ZURU INC(BVI) 标准格式 日期：按实际生产日期 
Packaging Info: 1.92108:MA 3L EAN包装+进口商贴纸+警告语贴纸（警告语贴纸贴于产品正面，不需要贴展示架）+EAN贴纸+色丁贴纸（贴MA 布标上），，进口商贴纸/警
 告语贴纸/EAN贴纸翻单PO4500154827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5.此单有API第三方验货，92108签板翻单PO4500154827,翻单签板请保留妥当，翻单验货无法提供签板，验货将直接fail 无法出货并且会有罚金。
 6.签版要与大货一致。
7.此单因验厂问题，搏锐/沙沙岛/百炼需要送到兴信验货，验货时间待通知。</t>
  </si>
  <si>
    <t>20106</t>
  </si>
  <si>
    <t>4500162375-20</t>
  </si>
  <si>
    <t>92108-S003-NB</t>
  </si>
  <si>
    <t>日期码格式：ZURU INC(BVI) 标准格式 日期：按实际生产日期
Packaging Info:
92108: 收缩膜MA EAN 3L B+ 1张警示语贴纸+不带电池走货北欧六语通用黑白电池说明书_OL
Remark: 1/配比:
92108: 4 Assortments (bunny: puppy: unicorn: kitten)=1:1:1:1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</si>
  <si>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92108-S003-NB-3L新（V1）</t>
  </si>
  <si>
    <t>70054078</t>
  </si>
  <si>
    <t>4500151563-90</t>
  </si>
  <si>
    <t>斯洛代克</t>
  </si>
  <si>
    <t>999-43824</t>
  </si>
  <si>
    <t>4500162935-10</t>
  </si>
  <si>
    <t>92108-S002</t>
  </si>
  <si>
    <t>6/12出</t>
  </si>
  <si>
    <t>4/23收到</t>
  </si>
  <si>
    <t>日期码格式：ZURU INC(BVI) 标准格式 日期：按实际生产日期
Packaging Info: 92108:MA 最新1L收缩膜+警告语贴纸(Czech-Hugarian-Polish-Slovak，不能覆盖GB语言)翻单4500133271,MA袋子/卡片+MA布标,MA5L收藏指南
UPC#193052064721，请先检查包装条码是否正确再安排做货
比例:4 Assortments (bunny: puppy: unicorn: kitten)=1:1:1:1,3pcs AAA batteries (not included)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</si>
  <si>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92108-S002新（V1）</t>
  </si>
  <si>
    <t>4500160726-210</t>
  </si>
  <si>
    <t>5251215538</t>
  </si>
  <si>
    <t>4500160573-160</t>
  </si>
  <si>
    <t>此单92108工厂将安排1*40HC，每个HC需要放置10包干燥剂，每包干燥剂1KG</t>
  </si>
  <si>
    <t>7/1出</t>
  </si>
  <si>
    <t>6/5-UPC条码贴纸+进口商贴纸+保证书</t>
  </si>
  <si>
    <t>日期码格式：LOTDGYYYYMMDD 日期：按实际生产日期
Packaging Info: 
13. 92108: MA 3L EAN包装+UPC条码贴纸+进口商贴纸+MA 多语收藏指南+保证书+箱唛，产品/包装/收藏指南分别要加1张进口商贴纸
Remark: 1. 客版日期码要求：LOT+ZURU标准日期码格式。东莞生产的格式：LOTDGYYYYMMDD, DG是东莞拼音首字母，
YYYYMMDD是实际的年月日，例如(LOTDG20240920)
92108：4 Assortments (bunny: puppy: unicorn: kitten)=1:1:1:1；3pcs AAA batteries (not included)
4. 此单有第三方监柜，至少多备一套完整的物料用于监柜，请多备料。
5.WM墨西哥防霉的新要求:货物必须在出货主箱和集装箱中按要求放置干燥剂，干燥剂指定品牌干霸
92108：需要在每箱放入10小包干燥剂，每包干燥剂重量2g
如走柜货等loading plan 确认后再通知集装箱干燥剂数量
此单兴信将安排8*40HC柜子，每个HC需要放置10包干燥剂，每包干燥剂1KG
此单92108工厂将安排1*40HC，每个HC需要放置10包干燥剂，每包干燥剂1KG</t>
  </si>
  <si>
    <t>95516-7.1</t>
  </si>
  <si>
    <t>Mid-States Distributing, LLC</t>
  </si>
  <si>
    <t>4500161570-500</t>
  </si>
  <si>
    <t>日期码格式：ZURU INC(BVI) 标准格式 日期：按实际生产日期
Packaging Info: 1.使用 MA UPC版本包装，优先1L，出口美国。
Remark: 1.产品和包装上印刷tracking code信息，格式为ZURU常规。
2.ZURU QC验货</t>
  </si>
  <si>
    <t>Cara Li</t>
  </si>
  <si>
    <t>4500166516-50</t>
  </si>
  <si>
    <t>日期码格式：ZURU INC(BVI) 标准格式 日期：按实际生产日期
Packaging Info: 1. MA UPC PKG(优先1L)
Remark:</t>
  </si>
  <si>
    <t>4500158550-10</t>
  </si>
  <si>
    <t>数量从1320减少至1164</t>
  </si>
  <si>
    <t>9/10出</t>
  </si>
  <si>
    <t>日期码格式：外包装/外箱不要打ZURU标准日期码 日期：
Packaging Info: 注意:外包装(指:收缩膜/彩卡/铝箔袋/挂卡/PDQ)/外箱不要打ZURU标准日期码!胶件可以打日期码。
1L MA 收缩膜 + 进口商贴纸翻4500158543+ EAN条码贴纸翻4500158543 ， MA 指南
Remark: 标准配比
请按期完货， 会有罚金。
出港口Bekasovo 2 .</t>
  </si>
  <si>
    <t>96333-9.6</t>
  </si>
  <si>
    <t>4500168727-120</t>
  </si>
  <si>
    <t>92108D-S004</t>
  </si>
  <si>
    <t>日期码格式：ZURU INC(BVI) 标准格式 日期：按实际生产日期
Packaging Info:92108：MA 收缩膜+UPC条码贴+进口商贴纸；MA指南
Remark: 标准配比</t>
  </si>
  <si>
    <t>92108D-S004新（V1)</t>
  </si>
  <si>
    <t>4500168727-130</t>
  </si>
  <si>
    <t>92108E-S004</t>
  </si>
  <si>
    <t>92108E-S004新（V1)</t>
  </si>
  <si>
    <t>4500169474-20</t>
  </si>
  <si>
    <t>6/19收到</t>
  </si>
  <si>
    <t>92108-S001-3L新(V1)</t>
  </si>
  <si>
    <t>4500169637-10</t>
  </si>
  <si>
    <t>6/18-进口商贴纸+UPC 条码贴纸</t>
  </si>
  <si>
    <t>日期码格式：ZURU INC(BVI) 标准格式 日期：按实际生产日期
Packaging Info: 92108B： MA 1L UPC 收缩膜+ 进口商贴纸+UPC 条码贴纸， MA Polybag+MA 指南；
Remark: 标准配比</t>
  </si>
  <si>
    <t>PriceSmart, Inc.</t>
  </si>
  <si>
    <t>4500162730-10</t>
  </si>
  <si>
    <t>92108SLT-S002</t>
  </si>
  <si>
    <t>摇篮公子(托盘45pcs装）</t>
  </si>
  <si>
    <t>7/21第三方</t>
  </si>
  <si>
    <t>8/1出</t>
  </si>
  <si>
    <t>6/11收到</t>
  </si>
  <si>
    <t>4/14-UPC贴纸+TOY LABEL 贴纸</t>
  </si>
  <si>
    <t>指定日期码格式：DG20250718</t>
  </si>
  <si>
    <t>日期码格式：DG20250718 日期：
Packaging Info: 92108:MA 3L EAN包装+UPC贴纸+TOY LABEL 贴纸+箱唛+客版托盘
Remark: 1.92108SLT:3W*5D*3H=45pcs/slip sheet 3PCS AAA BATTERIES(NOT INCLUDED) 4 Assortments (bunny: puppy: unicorn: kitten)=1:1:1:1
2.产品和包装上要印tracking code，指定日期码格式：DG20250718
3.整柜出货，如果最终尺寸变大或者变小超过5%以上，一定要及时通知我们，否则所产生的一切额外费用由工厂承担。
4.需要BV验货OK后才可以出货
5.验货前2周（06/30)提供2套大货样，要给客户确认。</t>
  </si>
  <si>
    <t>A96611-10.8</t>
  </si>
  <si>
    <t>4500162730-20</t>
  </si>
  <si>
    <t>ZB01020-8.1
A96612-10.8</t>
  </si>
  <si>
    <t>4500168727-110</t>
  </si>
  <si>
    <t>92108B-S004</t>
  </si>
  <si>
    <t>92108B-S004新（V1)</t>
  </si>
  <si>
    <t>4500169637-20</t>
  </si>
  <si>
    <t>日期码格式：ZURU INC(BVI) 标准格式 日期：按实际生产日期
Packaging Info: 92108D： MA 1L UPC 收缩膜+ 进口商贴纸+UPC 条码贴纸， MA Polybag+MA 指南；
Remark: 标准配比</t>
  </si>
  <si>
    <t>4500169637-30</t>
  </si>
  <si>
    <t>日期码格式：ZURU INC(BVI) 标准格式 日期：按实际生产日期
Packaging Info: 92108E： MA 1L UPC 收缩膜+ 进口商贴纸+UPC 条码贴纸， MA Polybag+MA 指南；
Remark: 标准配比</t>
  </si>
  <si>
    <t>4500159848-210</t>
  </si>
  <si>
    <t>日期码格式：2025-07 日期：
Packaging Info: 92108;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
Hershey's-Chocolate Syrup 24 oz
Hershey's-Mini Chocolate Syrup 24 oz
Hershey's-Strawberry Syrup 22 oz</t>
  </si>
  <si>
    <t>96592-5-9.30</t>
  </si>
  <si>
    <t>4500164774-230</t>
  </si>
  <si>
    <t>日期码格式：2025-07 日期：
Packaging Info: 92108: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
Hershey's-Chocolate Syrup 24 oz
Hershey's-Mini Chocolate Syrup 24 oz
Hershey's-Strawberry Syrup 22 oz</t>
  </si>
  <si>
    <t>4500172203-70</t>
  </si>
  <si>
    <t>4500171778-50</t>
  </si>
  <si>
    <t>4500172103-90</t>
  </si>
  <si>
    <t>日期码格式：ZURU INC(BVI) 标准格式 日期：按实际生产日期
Packaging Info: 请确保包装上的条形码是UPC，如果是babyUPC，需要用mother UPC覆盖，如有不一致，请及时提出。谢谢!
92108 MA 多语EAN包装+UPC贴纸+MA 多语收藏指南 +箱唛
92108 MA 多语EAN包装+UPC贴纸+MA 多语收藏指南+箱唛
Remark:
92108,,4 Assortments (bunny: puppy: unicorn: kitten)=1:1:1:1; 3PCS AAA BATTERIES (NOT INCLUDED),,
92108,,4 Assortments (bunny: puppy: unicorn: kitten)=1:1:1:1; 3PCS AAA BATTERIES (NOT INCLUDED),,</t>
  </si>
  <si>
    <t>4500171933-30</t>
  </si>
  <si>
    <t>8/12出</t>
  </si>
  <si>
    <t>7/1收到</t>
  </si>
  <si>
    <t>7/9-价格贴纸</t>
  </si>
  <si>
    <t>所有产品外包装及产品本身都必须有日期跟踪码(ZURU标准日期码格式，年月日的日期自行调整，但不能为周末)，并且确保产品及外包装的日期跟踪码要一致</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</si>
  <si>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</si>
  <si>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ZB01192-8.11</t>
  </si>
  <si>
    <t>4500171783-50</t>
  </si>
  <si>
    <t>4500173798-20</t>
  </si>
  <si>
    <t>日期码格式：ZURU INC(BVI) 标准格式 日期：按实际生产日期
Packaging Info: 1. MA 1L PKG+1张价格条码贴+1张警语贴（贴纸资料7/22发工厂）
2. 每个产品包装要贴1张价格贴纸和1张警语贴，每个外箱也要贴2张价格贴纸，订贴纸请留意数量）
Remark:
92108：4 Assortments (bunny: puppy: unicorn: kitten)=1:1:1:1</t>
  </si>
  <si>
    <t>4500171781-40</t>
  </si>
  <si>
    <t>BURLINGTON STORES, INC.</t>
  </si>
  <si>
    <t>383751802</t>
  </si>
  <si>
    <t>4500172745-30</t>
  </si>
  <si>
    <t>7/4收到</t>
  </si>
  <si>
    <t>7/21-外箱UCC 条码贴纸</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</si>
  <si>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</si>
  <si>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ZB01341-8.19  ZB01449-8.23</t>
  </si>
  <si>
    <t>4500173241-160</t>
  </si>
  <si>
    <t>出Bekasovo 2
使用4500158
550成品库存无
需返工外箱/贴
纸</t>
  </si>
  <si>
    <t>4500173295-20</t>
  </si>
  <si>
    <t>8/25出</t>
  </si>
  <si>
    <t>全数使用4500158550成品库存无需返工外箱/贴纸</t>
  </si>
  <si>
    <t>日期码格式：外包装/外箱不要打ZURU标准日期码 日期：
Packaging Info: 注意:外包装(指:收缩膜/彩卡/铝箔袋/挂卡/PDQ)/外箱不要打ZURU标准日期码!胶件可以打日期码。
92108 ： 全数使用4500158550成品库存无需返工外箱/贴纸；1L MA UPC包装+ 进口商贴纸+ EAN条码贴纸， MA 说明书/指南（如有） ;
Remark: 标准配比 ；
请按期完货， 会有罚金。
出港口Bekasovo 2 和 Ural</t>
  </si>
  <si>
    <t>出Ural ，使用
4500158550成
品库存无需返
工外箱/贴纸</t>
  </si>
  <si>
    <t>4500173295-50</t>
  </si>
  <si>
    <t>588001</t>
  </si>
  <si>
    <t>4500174627-10</t>
  </si>
  <si>
    <t>ZB01675-9.4</t>
  </si>
  <si>
    <t>1617036</t>
  </si>
  <si>
    <t>4500174588-30</t>
  </si>
  <si>
    <t>ZB01746-9.6</t>
  </si>
  <si>
    <t>4500174768-80</t>
  </si>
  <si>
    <t>出Bekasovo 2-
760pcs 使用45
00158550成品
库存无需返工
外箱/贴纸</t>
  </si>
  <si>
    <t>4500173317-20</t>
  </si>
  <si>
    <t>使用4500158550成品库存无需返工外箱/贴纸</t>
  </si>
  <si>
    <t>使用4500158550成品库存无需返工外箱/贴纸   进口商贴纸+ EAN条码贴
 纸</t>
  </si>
  <si>
    <t>注意:外包装(指:收缩膜/彩卡/铝箔袋/挂卡/PDQ)/外箱不要打ZURU标准日期码!胶件可以打日期码。
92108 ：出Bekasovo 2- 760pcs &lt;(&gt;&amp;&lt;)&gt; 出Ural 276pcs 使用4500158550成品库存无需返工外箱/贴纸 ; 剩余的数量： 1L MA UPC包装+ 进口商贴纸+ EAN条码贴纸， MA 说明书/指南（如有）；
请按期完货， 会有罚金。
出港口Bekasovo 2 和 Ural</t>
  </si>
  <si>
    <t>出Ural 276pcs
使用450015855
0成品库存无需
返工外箱/贴纸</t>
  </si>
  <si>
    <t>4500173317-50</t>
  </si>
  <si>
    <t>96319-9.4</t>
  </si>
  <si>
    <t>4500172208-60</t>
  </si>
  <si>
    <t>4500173750-20</t>
  </si>
  <si>
    <t>日期码格式：ZURU INC(BVI) 标准格式 日期：按实际生产日期
Packaging Info: 92108：MA 多语EAN包装+进口商贴纸+箱唛
Remark:</t>
  </si>
  <si>
    <t>96400-9.11</t>
  </si>
  <si>
    <t>Customer PO#
ALKAA-C</t>
  </si>
  <si>
    <t>4500175977-20</t>
  </si>
  <si>
    <t>日期码格式：ZURU INC(BVI) 标准格式 日期：按实际生产日期
Packaging Info: 1. 包装方式：MA UPC 优先1L 最新包装，出口美国
Remark: 2. 产品和包装上印刷tracking code信息，格式为ZURU常规;
3. ZURU QC验货即可出货;
4. 92108外箱两正唛各贴一张UPC贴纸, 侧唛不用贴，贴纸做成普通白色贴纸即可</t>
  </si>
  <si>
    <t>ZB02187-9.27</t>
  </si>
  <si>
    <t>60235931</t>
  </si>
  <si>
    <t>4500173508-40</t>
  </si>
  <si>
    <t>70072731</t>
  </si>
  <si>
    <t>4500176177-60</t>
  </si>
  <si>
    <t>10/18出</t>
  </si>
  <si>
    <t>ZB02508-10.18</t>
  </si>
  <si>
    <t>4500176184-70</t>
  </si>
  <si>
    <t>Zuru.2025Q4</t>
  </si>
  <si>
    <t>4500181872-10</t>
  </si>
  <si>
    <t>11/18出</t>
  </si>
  <si>
    <t>10/14收到</t>
  </si>
  <si>
    <t>10/22-进口商贴纸</t>
  </si>
  <si>
    <t>日期码格式：ZURU INC(BVI) 标准格式 日期：按实际生产日期
Packaging Info: MA UPC包装(优先1L)+1张固定进口商贴纸,贴纸图稿及位置图翻单如下;
92108-待提供贴纸资料
此客人一般是集中所有货物在一个东莞的工厂提货, 做发票收款前请同我确认价格类型;订单先开EXW;
Remark: 92108-4 Assortments (bunny: puppy: unicorn: kitten)=1:1:1:1</t>
  </si>
  <si>
    <t>96961-11.18</t>
  </si>
  <si>
    <t>4500176156-30</t>
  </si>
  <si>
    <t>ZB03136-11.28</t>
  </si>
  <si>
    <t>4500179449-40</t>
  </si>
  <si>
    <t>产品/包装/收藏指南分别要加1张进口商贴纸，所有贴纸和保证书翻4500160573</t>
  </si>
  <si>
    <t>日期码格式：LOTDGYYYYMMDD 日期：按实际生产日期
Packaging Info:
3. 92108: MA 3L EAN包装+UPC条码贴纸+进口商贴纸+MA 多语收藏指南+保证书+箱唛，产品/包装/收藏指南分别要加1张进口商贴纸，所有贴纸和保证书翻单PO45001
60573
Remark: 1. 客版日期码要求：LOT+ZURU标准日期码格式。东莞生产的格式：LOTDGYYYYMMDD, DG是东莞拼音首字母，
YYYYMMDD是实际的年月日，例如(LOTDG20240920)
92108: 3PCS AAA BATTERIES (NOT INCLUDED)，4 Assortments (bunny: puppy: unicorn: kitten)=1:1:1:1
4. 此单有第三方监柜，至少多备一套完整的物料用于监柜，请多备料。
5.WM墨西哥防霉的新要求:货物必须在出货主箱和集装箱中按要求放置干燥剂，干燥剂指定品牌干霸
92108：需要在每箱放入14小包干燥剂，每包干燥剂重量2-3g
如走柜货等loading plan 确认后再通知集装箱干燥剂数量
此单工厂将安排1*40HC，每个柜子要放置20包干燥剂，每包干燥剂1KG</t>
  </si>
  <si>
    <t>62007655</t>
  </si>
  <si>
    <t>4500177859-10</t>
  </si>
  <si>
    <t>11/27-UPC贴纸+进口商贴纸+价标贴纸后续确认是否直接沿用，请不要报废PO4500165982的价标贴纸</t>
  </si>
  <si>
    <t>日期码格式：ZURU INC(BVI) 标准格式 日期：按实际生产日期
Packaging Info: MA 多语EAN包装+UPC贴纸+进口商贴纸+价标贴纸+保证书+MA 多语说明书（含西语）+箱唛，包装/说明书都需要贴一张进口商贴纸
外箱消耗取消订单PO4500165982,价标贴纸后续确认是否直接沿用，请不要报废PO4500165982的价标贴纸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</si>
  <si>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62050798</t>
  </si>
  <si>
    <t>4500182578-250</t>
  </si>
  <si>
    <t>消耗取消订单PO4500164920,标贴纸后续确认是否直接沿用，请不要报废PO4500164920的价标贴纸</t>
  </si>
  <si>
    <t>11/10收到</t>
  </si>
  <si>
    <t>请不要报废PO4500164920的价标贴纸</t>
  </si>
  <si>
    <t>日期码格式：ZURU INC(BVI) 标准格式 日期：按实际生产日期
Packaging Info: 92108:MA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</si>
  <si>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4500185782-20</t>
  </si>
  <si>
    <t>日期码格式：ZURU INC(BVI) 标准格式 日期：按实际生产日期
Packaging Info:  92108： MA 3L EAN包装+进口商贴纸+UPC贴纸+箱唛,,
Remark: 请确保包装上的条形码是UPC，如果是babyUPC，需要用mother UPC 覆盖，如有不一致，请及时提出。谢谢!</t>
  </si>
  <si>
    <t>4500189086-10</t>
  </si>
  <si>
    <t>1/28出</t>
  </si>
  <si>
    <t>12/15收到</t>
  </si>
  <si>
    <t>日期码格式：ZURU INC(BVI) 标准格式 日期：按实际生产日期
Packaging Info: MA PKG， 优先1L
Remark: 此单按EXW+送货运费实报实销， 无需报关，详情请留意出货通知安排
4 Assortments (bunny: puppy: unicorn: kitten)=1:1:1:1</t>
  </si>
  <si>
    <t>4500189439-70</t>
  </si>
  <si>
    <t>日期码格式：ZURU INC(BVI) 标准格式 日期：按实际生产日期
Packaging Info:
92108B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</si>
  <si>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4500189439-80</t>
  </si>
  <si>
    <t>日期码格式：ZURU INC(BVI) 标准格式 日期：按实际生产日期
Packaging Info: 
92108D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</si>
  <si>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4500189439-90</t>
  </si>
  <si>
    <t>日期码格式：ZURU INC(BVI) 标准格式 日期：按实际生产日期
Packaging Info: 92108E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</si>
  <si>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4500187691-20</t>
  </si>
  <si>
    <t>日期码格式：ZURU INC(BVI) 标准格式 日期：按实际生产日期
Packaging Info: 92108： MA 3L EAN包装+进口商贴纸+UPC贴纸+箱唛
Remark: 请确保包装上的条形码是UPC，如果是babyUPC，需要用mother UPC 覆盖，如有不一致，请及时提出。谢谢!</t>
  </si>
  <si>
    <t>Order Date:</t>
  </si>
  <si>
    <t>MA_RR_1092</t>
  </si>
  <si>
    <t>MA_RR_1133</t>
  </si>
  <si>
    <t>MA_RR_1176</t>
  </si>
  <si>
    <t>MA_RR_1215</t>
  </si>
  <si>
    <t>MA_RR_1238</t>
  </si>
  <si>
    <t>MA_RR_1304</t>
  </si>
  <si>
    <t>MA_RR_1398</t>
  </si>
  <si>
    <t>MA_RR_1484</t>
  </si>
  <si>
    <t>MA_RR_1543</t>
  </si>
  <si>
    <t>MA_RR_1600</t>
  </si>
  <si>
    <t>MA_RR_1645</t>
  </si>
  <si>
    <t>MA_RR_1712</t>
  </si>
  <si>
    <t>Shipment Date:</t>
  </si>
  <si>
    <r>
      <rPr>
        <sz val="13"/>
        <rFont val="Times New Roman"/>
        <charset val="134"/>
      </rPr>
      <t>MA</t>
    </r>
    <r>
      <rPr>
        <sz val="13"/>
        <rFont val="宋体"/>
        <charset val="134"/>
      </rPr>
      <t>编码</t>
    </r>
  </si>
  <si>
    <t>MA_RR_973</t>
  </si>
  <si>
    <t>Item #</t>
  </si>
  <si>
    <t>Name</t>
  </si>
  <si>
    <t>Materials Description</t>
  </si>
  <si>
    <t>部位</t>
  </si>
  <si>
    <t>Remark</t>
  </si>
  <si>
    <t>MOQ QTY</t>
  </si>
  <si>
    <t>Usage QTY</t>
  </si>
  <si>
    <t>MA QTY</t>
  </si>
  <si>
    <t>Unit</t>
  </si>
  <si>
    <t>Grand Total</t>
  </si>
  <si>
    <t>Unit Price</t>
  </si>
  <si>
    <t>Amount</t>
  </si>
  <si>
    <t>BABYCORNS - BABYCORNS SURPRISE - SERIES 1 - PLUSH SMALL#92107</t>
  </si>
  <si>
    <t>蝴蝶（无机芯款）</t>
  </si>
  <si>
    <r>
      <rPr>
        <sz val="10"/>
        <rFont val="Times New Roman"/>
        <charset val="134"/>
      </rPr>
      <t>1.5MM</t>
    </r>
    <r>
      <rPr>
        <sz val="10"/>
        <rFont val="宋体"/>
        <charset val="134"/>
      </rPr>
      <t>粉色水晶超柔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</si>
  <si>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</si>
  <si>
    <t>YDS</t>
  </si>
  <si>
    <r>
      <rPr>
        <sz val="10"/>
        <rFont val="Times New Roman"/>
        <charset val="134"/>
      </rPr>
      <t>1.5MM</t>
    </r>
    <r>
      <rPr>
        <sz val="10"/>
        <rFont val="宋体"/>
        <charset val="134"/>
      </rPr>
      <t>浅粉色水晶超柔</t>
    </r>
  </si>
  <si>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</si>
  <si>
    <t>黑色边伦布</t>
  </si>
  <si>
    <t>触角</t>
  </si>
  <si>
    <r>
      <rPr>
        <sz val="10"/>
        <rFont val="宋体"/>
        <charset val="134"/>
      </rPr>
      <t>共用物料</t>
    </r>
    <r>
      <rPr>
        <sz val="10"/>
        <rFont val="Times New Roman"/>
        <charset val="134"/>
      </rPr>
      <t>12</t>
    </r>
  </si>
  <si>
    <t>银色巴黎之星</t>
  </si>
  <si>
    <t>肚皮心</t>
  </si>
  <si>
    <r>
      <rPr>
        <sz val="10"/>
        <rFont val="宋体"/>
        <charset val="134"/>
      </rPr>
      <t>共用物料</t>
    </r>
    <r>
      <rPr>
        <sz val="10"/>
        <rFont val="Times New Roman"/>
        <charset val="134"/>
      </rPr>
      <t>4</t>
    </r>
  </si>
  <si>
    <r>
      <rPr>
        <sz val="10"/>
        <rFont val="Times New Roman"/>
        <charset val="134"/>
      </rPr>
      <t>0.55MM</t>
    </r>
    <r>
      <rPr>
        <sz val="10"/>
        <rFont val="宋体"/>
        <charset val="134"/>
      </rPr>
      <t>透明</t>
    </r>
    <r>
      <rPr>
        <sz val="10"/>
        <rFont val="Times New Roman"/>
        <charset val="134"/>
      </rPr>
      <t>PET</t>
    </r>
    <r>
      <rPr>
        <sz val="10"/>
        <rFont val="宋体"/>
        <charset val="134"/>
      </rPr>
      <t>胶片</t>
    </r>
  </si>
  <si>
    <t>翅膀</t>
  </si>
  <si>
    <t>待工程师确认方可采购</t>
  </si>
  <si>
    <t>全套辅料</t>
  </si>
  <si>
    <r>
      <rPr>
        <b/>
        <sz val="10"/>
        <rFont val="宋体"/>
        <charset val="134"/>
      </rPr>
      <t>粉底毯子</t>
    </r>
    <r>
      <rPr>
        <b/>
        <sz val="10"/>
        <rFont val="Times New Roman"/>
        <charset val="134"/>
      </rPr>
      <t>-</t>
    </r>
    <r>
      <rPr>
        <b/>
        <sz val="10"/>
        <rFont val="宋体"/>
        <charset val="134"/>
      </rPr>
      <t>蝴蝶</t>
    </r>
  </si>
  <si>
    <r>
      <rPr>
        <sz val="10"/>
        <rFont val="Times New Roman"/>
        <charset val="134"/>
      </rPr>
      <t>1.5MM</t>
    </r>
    <r>
      <rPr>
        <sz val="10"/>
        <rFont val="宋体"/>
        <charset val="134"/>
      </rPr>
      <t>白色水晶超柔印</t>
    </r>
    <r>
      <rPr>
        <sz val="10"/>
        <rFont val="Times New Roman"/>
        <charset val="134"/>
      </rPr>
      <t>/</t>
    </r>
    <r>
      <rPr>
        <sz val="10"/>
        <rFont val="宋体"/>
        <charset val="134"/>
      </rPr>
      <t>粉底白奶瓶（</t>
    </r>
    <r>
      <rPr>
        <sz val="10"/>
        <rFont val="Times New Roman"/>
        <charset val="134"/>
      </rPr>
      <t>211C+</t>
    </r>
    <r>
      <rPr>
        <sz val="10"/>
        <rFont val="宋体"/>
        <charset val="134"/>
      </rPr>
      <t>白色）</t>
    </r>
  </si>
  <si>
    <t>毯子</t>
  </si>
  <si>
    <r>
      <rPr>
        <sz val="10"/>
        <rFont val="宋体"/>
        <charset val="134"/>
      </rPr>
      <t>共用物料</t>
    </r>
    <r>
      <rPr>
        <sz val="10"/>
        <rFont val="Times New Roman"/>
        <charset val="134"/>
      </rPr>
      <t>6</t>
    </r>
  </si>
  <si>
    <t>瓢虫（无机芯款）</t>
  </si>
  <si>
    <r>
      <rPr>
        <sz val="10"/>
        <rFont val="Times New Roman"/>
        <charset val="134"/>
      </rPr>
      <t>1.5MM</t>
    </r>
    <r>
      <rPr>
        <sz val="10"/>
        <rFont val="宋体"/>
        <charset val="134"/>
      </rPr>
      <t>白色水晶超柔</t>
    </r>
    <r>
      <rPr>
        <sz val="10"/>
        <rFont val="Times New Roman"/>
        <charset val="134"/>
      </rPr>
      <t>/</t>
    </r>
    <r>
      <rPr>
        <sz val="10"/>
        <rFont val="宋体"/>
        <charset val="134"/>
      </rPr>
      <t>数码印红底黑圆点</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</si>
  <si>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内领条</t>
    </r>
  </si>
  <si>
    <r>
      <rPr>
        <sz val="10"/>
        <rFont val="Times New Roman"/>
        <charset val="134"/>
      </rPr>
      <t>1.5MM</t>
    </r>
    <r>
      <rPr>
        <sz val="10"/>
        <rFont val="宋体"/>
        <charset val="134"/>
      </rPr>
      <t>黑色水晶超柔</t>
    </r>
  </si>
  <si>
    <r>
      <rPr>
        <sz val="10"/>
        <rFont val="宋体"/>
        <charset val="134"/>
      </rPr>
      <t>后头</t>
    </r>
    <r>
      <rPr>
        <sz val="10"/>
        <rFont val="Times New Roman"/>
        <charset val="134"/>
      </rPr>
      <t>/</t>
    </r>
    <r>
      <rPr>
        <sz val="10"/>
        <rFont val="宋体"/>
        <charset val="134"/>
      </rPr>
      <t>前帽</t>
    </r>
  </si>
  <si>
    <r>
      <rPr>
        <sz val="10"/>
        <rFont val="宋体"/>
        <charset val="134"/>
      </rPr>
      <t>共用物料</t>
    </r>
    <r>
      <rPr>
        <sz val="10"/>
        <rFont val="Times New Roman"/>
        <charset val="134"/>
      </rPr>
      <t>11</t>
    </r>
  </si>
  <si>
    <t>触角丙</t>
  </si>
  <si>
    <r>
      <rPr>
        <sz val="10"/>
        <rFont val="Times New Roman"/>
        <charset val="134"/>
      </rPr>
      <t>1mm</t>
    </r>
    <r>
      <rPr>
        <sz val="10"/>
        <rFont val="宋体"/>
        <charset val="134"/>
      </rPr>
      <t>黑色戟绒</t>
    </r>
  </si>
  <si>
    <r>
      <rPr>
        <sz val="10"/>
        <rFont val="Times New Roman"/>
        <charset val="134"/>
      </rPr>
      <t>10MM</t>
    </r>
    <r>
      <rPr>
        <sz val="10"/>
        <rFont val="宋体"/>
        <charset val="134"/>
      </rPr>
      <t>玫红兔毛</t>
    </r>
  </si>
  <si>
    <r>
      <rPr>
        <sz val="10"/>
        <rFont val="宋体"/>
        <charset val="134"/>
      </rPr>
      <t>共用物料</t>
    </r>
    <r>
      <rPr>
        <sz val="10"/>
        <rFont val="Times New Roman"/>
        <charset val="134"/>
      </rPr>
      <t>5</t>
    </r>
  </si>
  <si>
    <t>蓝色巴黎之星</t>
  </si>
  <si>
    <r>
      <rPr>
        <sz val="10"/>
        <rFont val="宋体"/>
        <charset val="134"/>
      </rPr>
      <t>肚皮心</t>
    </r>
    <r>
      <rPr>
        <sz val="10"/>
        <rFont val="Times New Roman"/>
        <charset val="134"/>
      </rPr>
      <t>/</t>
    </r>
    <r>
      <rPr>
        <sz val="10"/>
        <rFont val="宋体"/>
        <charset val="134"/>
      </rPr>
      <t>翅膀料</t>
    </r>
  </si>
  <si>
    <r>
      <rPr>
        <b/>
        <sz val="10"/>
        <rFont val="宋体"/>
        <charset val="134"/>
      </rPr>
      <t>玫红底毯子</t>
    </r>
    <r>
      <rPr>
        <b/>
        <sz val="10"/>
        <rFont val="Times New Roman"/>
        <charset val="134"/>
      </rPr>
      <t>-</t>
    </r>
    <r>
      <rPr>
        <b/>
        <sz val="10"/>
        <rFont val="宋体"/>
        <charset val="134"/>
      </rPr>
      <t>瓢虫</t>
    </r>
  </si>
  <si>
    <r>
      <rPr>
        <sz val="10"/>
        <rFont val="Times New Roman"/>
        <charset val="134"/>
      </rPr>
      <t>1.5MM</t>
    </r>
    <r>
      <rPr>
        <sz val="10"/>
        <rFont val="宋体"/>
        <charset val="134"/>
      </rPr>
      <t>白色水晶超柔印</t>
    </r>
    <r>
      <rPr>
        <sz val="10"/>
        <rFont val="Times New Roman"/>
        <charset val="134"/>
      </rPr>
      <t>/</t>
    </r>
    <r>
      <rPr>
        <sz val="10"/>
        <rFont val="宋体"/>
        <charset val="134"/>
      </rPr>
      <t>玫红底黑奶瓶（</t>
    </r>
    <r>
      <rPr>
        <sz val="10"/>
        <rFont val="Times New Roman"/>
        <charset val="134"/>
      </rPr>
      <t>213C+</t>
    </r>
    <r>
      <rPr>
        <sz val="10"/>
        <rFont val="宋体"/>
        <charset val="134"/>
      </rPr>
      <t>黑色）</t>
    </r>
  </si>
  <si>
    <t>长颈鹿（无机芯款）</t>
  </si>
  <si>
    <r>
      <rPr>
        <sz val="10"/>
        <rFont val="Times New Roman"/>
        <charset val="134"/>
      </rPr>
      <t>1.5MM</t>
    </r>
    <r>
      <rPr>
        <sz val="10"/>
        <rFont val="宋体"/>
        <charset val="134"/>
      </rPr>
      <t>白色水晶超柔</t>
    </r>
    <r>
      <rPr>
        <sz val="10"/>
        <rFont val="Times New Roman"/>
        <charset val="134"/>
      </rPr>
      <t>/</t>
    </r>
    <r>
      <rPr>
        <sz val="10"/>
        <rFont val="宋体"/>
        <charset val="134"/>
      </rPr>
      <t>数码印橙色鹿纹</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</si>
  <si>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r>
      <rPr>
        <sz val="10"/>
        <rFont val="Times New Roman"/>
        <charset val="134"/>
      </rPr>
      <t>/</t>
    </r>
    <r>
      <rPr>
        <sz val="10"/>
        <rFont val="宋体"/>
        <charset val="134"/>
      </rPr>
      <t>尾巴</t>
    </r>
  </si>
  <si>
    <t>白色海绵</t>
  </si>
  <si>
    <t>外耳料</t>
  </si>
  <si>
    <r>
      <rPr>
        <sz val="10"/>
        <rFont val="宋体"/>
        <charset val="134"/>
      </rPr>
      <t>共用物料</t>
    </r>
    <r>
      <rPr>
        <sz val="10"/>
        <rFont val="Times New Roman"/>
        <charset val="134"/>
      </rPr>
      <t>2</t>
    </r>
  </si>
  <si>
    <t>白色稀网纱</t>
  </si>
  <si>
    <r>
      <rPr>
        <sz val="10"/>
        <rFont val="宋体"/>
        <charset val="134"/>
      </rPr>
      <t>共用物料</t>
    </r>
    <r>
      <rPr>
        <sz val="10"/>
        <rFont val="Times New Roman"/>
        <charset val="134"/>
      </rPr>
      <t>3</t>
    </r>
  </si>
  <si>
    <r>
      <rPr>
        <sz val="10"/>
        <rFont val="Times New Roman"/>
        <charset val="134"/>
      </rPr>
      <t>30MM</t>
    </r>
    <r>
      <rPr>
        <sz val="10"/>
        <rFont val="宋体"/>
        <charset val="134"/>
      </rPr>
      <t>小毛皮漂白</t>
    </r>
    <r>
      <rPr>
        <sz val="10"/>
        <rFont val="Times New Roman"/>
        <charset val="134"/>
      </rPr>
      <t>KK</t>
    </r>
    <r>
      <rPr>
        <sz val="10"/>
        <rFont val="宋体"/>
        <charset val="134"/>
      </rPr>
      <t>纱</t>
    </r>
  </si>
  <si>
    <r>
      <rPr>
        <sz val="10"/>
        <rFont val="宋体"/>
        <charset val="134"/>
      </rPr>
      <t>尾尖</t>
    </r>
    <r>
      <rPr>
        <sz val="10"/>
        <rFont val="Times New Roman"/>
        <charset val="134"/>
      </rPr>
      <t>/</t>
    </r>
    <r>
      <rPr>
        <sz val="10"/>
        <rFont val="宋体"/>
        <charset val="134"/>
      </rPr>
      <t>头毛</t>
    </r>
  </si>
  <si>
    <r>
      <rPr>
        <sz val="10"/>
        <rFont val="宋体"/>
        <charset val="134"/>
      </rPr>
      <t>共用物料</t>
    </r>
    <r>
      <rPr>
        <sz val="10"/>
        <rFont val="Times New Roman"/>
        <charset val="134"/>
      </rPr>
      <t>13</t>
    </r>
  </si>
  <si>
    <t>金色巴黎之星</t>
  </si>
  <si>
    <r>
      <rPr>
        <sz val="10"/>
        <rFont val="宋体"/>
        <charset val="134"/>
      </rPr>
      <t>肚皮心</t>
    </r>
    <r>
      <rPr>
        <sz val="10"/>
        <rFont val="Times New Roman"/>
        <charset val="134"/>
      </rPr>
      <t>/</t>
    </r>
    <r>
      <rPr>
        <sz val="10"/>
        <rFont val="宋体"/>
        <charset val="134"/>
      </rPr>
      <t>触角料</t>
    </r>
    <r>
      <rPr>
        <sz val="10"/>
        <rFont val="Times New Roman"/>
        <charset val="134"/>
      </rPr>
      <t>/</t>
    </r>
    <r>
      <rPr>
        <sz val="10"/>
        <rFont val="宋体"/>
        <charset val="134"/>
      </rPr>
      <t>内耳</t>
    </r>
    <r>
      <rPr>
        <sz val="10"/>
        <rFont val="Times New Roman"/>
        <charset val="134"/>
      </rPr>
      <t>/</t>
    </r>
    <r>
      <rPr>
        <sz val="10"/>
        <rFont val="宋体"/>
        <charset val="134"/>
      </rPr>
      <t>翅膀料</t>
    </r>
  </si>
  <si>
    <r>
      <rPr>
        <sz val="10"/>
        <rFont val="宋体"/>
        <charset val="134"/>
      </rPr>
      <t>共用物料</t>
    </r>
    <r>
      <rPr>
        <sz val="10"/>
        <rFont val="Times New Roman"/>
        <charset val="134"/>
      </rPr>
      <t>9</t>
    </r>
  </si>
  <si>
    <r>
      <rPr>
        <b/>
        <sz val="10"/>
        <rFont val="宋体"/>
        <charset val="134"/>
      </rPr>
      <t>橙底毯子</t>
    </r>
    <r>
      <rPr>
        <b/>
        <sz val="10"/>
        <rFont val="Times New Roman"/>
        <charset val="134"/>
      </rPr>
      <t>-</t>
    </r>
    <r>
      <rPr>
        <b/>
        <sz val="10"/>
        <rFont val="宋体"/>
        <charset val="134"/>
      </rPr>
      <t>长颈鹿</t>
    </r>
  </si>
  <si>
    <r>
      <rPr>
        <sz val="10"/>
        <rFont val="Times New Roman"/>
        <charset val="134"/>
      </rPr>
      <t>1.5MM</t>
    </r>
    <r>
      <rPr>
        <sz val="10"/>
        <rFont val="宋体"/>
        <charset val="134"/>
      </rPr>
      <t>白色水晶超柔印</t>
    </r>
    <r>
      <rPr>
        <sz val="10"/>
        <rFont val="Times New Roman"/>
        <charset val="134"/>
      </rPr>
      <t>/</t>
    </r>
    <r>
      <rPr>
        <sz val="10"/>
        <rFont val="宋体"/>
        <charset val="134"/>
      </rPr>
      <t>橙底橘色奶瓶（</t>
    </r>
    <r>
      <rPr>
        <sz val="10"/>
        <rFont val="Times New Roman"/>
        <charset val="134"/>
      </rPr>
      <t>1365C+1505C</t>
    </r>
    <r>
      <rPr>
        <sz val="10"/>
        <rFont val="宋体"/>
        <charset val="134"/>
      </rPr>
      <t>）</t>
    </r>
  </si>
  <si>
    <t>大象（无机芯款）</t>
  </si>
  <si>
    <r>
      <rPr>
        <sz val="10"/>
        <rFont val="Times New Roman"/>
        <charset val="134"/>
      </rPr>
      <t>1.5MM</t>
    </r>
    <r>
      <rPr>
        <sz val="10"/>
        <rFont val="宋体"/>
        <charset val="134"/>
      </rPr>
      <t>蓝色水晶超柔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</si>
  <si>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r>
      <rPr>
        <sz val="10"/>
        <rFont val="Times New Roman"/>
        <charset val="134"/>
      </rPr>
      <t>/</t>
    </r>
    <r>
      <rPr>
        <sz val="10"/>
        <rFont val="宋体"/>
        <charset val="134"/>
      </rPr>
      <t>内帽檐</t>
    </r>
    <r>
      <rPr>
        <sz val="10"/>
        <rFont val="Times New Roman"/>
        <charset val="134"/>
      </rPr>
      <t>/</t>
    </r>
    <r>
      <rPr>
        <sz val="10"/>
        <rFont val="宋体"/>
        <charset val="134"/>
      </rPr>
      <t>尾巴</t>
    </r>
  </si>
  <si>
    <r>
      <rPr>
        <sz val="10"/>
        <rFont val="宋体"/>
        <charset val="134"/>
      </rPr>
      <t>共用物料</t>
    </r>
    <r>
      <rPr>
        <sz val="10"/>
        <rFont val="Times New Roman"/>
        <charset val="134"/>
      </rPr>
      <t>1</t>
    </r>
  </si>
  <si>
    <r>
      <rPr>
        <sz val="10"/>
        <rFont val="Times New Roman"/>
        <charset val="134"/>
      </rPr>
      <t>1.5MM</t>
    </r>
    <r>
      <rPr>
        <sz val="10"/>
        <rFont val="宋体"/>
        <charset val="134"/>
      </rPr>
      <t>白色水晶超柔</t>
    </r>
  </si>
  <si>
    <r>
      <rPr>
        <sz val="10"/>
        <rFont val="宋体"/>
        <charset val="134"/>
      </rPr>
      <t>内耳</t>
    </r>
    <r>
      <rPr>
        <sz val="10"/>
        <rFont val="Times New Roman"/>
        <charset val="134"/>
      </rPr>
      <t>/</t>
    </r>
    <r>
      <rPr>
        <sz val="10"/>
        <rFont val="宋体"/>
        <charset val="134"/>
      </rPr>
      <t>象牙</t>
    </r>
  </si>
  <si>
    <t>尾尖</t>
  </si>
  <si>
    <r>
      <rPr>
        <b/>
        <sz val="10"/>
        <rFont val="宋体"/>
        <charset val="134"/>
      </rPr>
      <t>蓝底毯子</t>
    </r>
    <r>
      <rPr>
        <b/>
        <sz val="10"/>
        <rFont val="Times New Roman"/>
        <charset val="134"/>
      </rPr>
      <t>-</t>
    </r>
    <r>
      <rPr>
        <b/>
        <sz val="10"/>
        <rFont val="宋体"/>
        <charset val="134"/>
      </rPr>
      <t>大象</t>
    </r>
  </si>
  <si>
    <r>
      <rPr>
        <sz val="10"/>
        <rFont val="Times New Roman"/>
        <charset val="134"/>
      </rPr>
      <t>1.5MM</t>
    </r>
    <r>
      <rPr>
        <sz val="10"/>
        <rFont val="宋体"/>
        <charset val="134"/>
      </rPr>
      <t>白色水晶超柔印</t>
    </r>
    <r>
      <rPr>
        <sz val="10"/>
        <rFont val="Times New Roman"/>
        <charset val="134"/>
      </rPr>
      <t>/</t>
    </r>
    <r>
      <rPr>
        <sz val="10"/>
        <rFont val="宋体"/>
        <charset val="134"/>
      </rPr>
      <t>蓝底白奶瓶（</t>
    </r>
    <r>
      <rPr>
        <sz val="10"/>
        <rFont val="Times New Roman"/>
        <charset val="134"/>
      </rPr>
      <t>298C+</t>
    </r>
    <r>
      <rPr>
        <sz val="10"/>
        <rFont val="宋体"/>
        <charset val="134"/>
      </rPr>
      <t>白色）</t>
    </r>
  </si>
  <si>
    <t>BABYCORNS - BABYCORNS SURPRISE - SERIES 1 - PLUSH LARGE#92108</t>
  </si>
  <si>
    <r>
      <rPr>
        <sz val="10"/>
        <rFont val="宋体"/>
        <charset val="134"/>
      </rPr>
      <t>前右身</t>
    </r>
    <r>
      <rPr>
        <sz val="10"/>
        <rFont val="Times New Roman"/>
        <charset val="134"/>
      </rPr>
      <t>/</t>
    </r>
    <r>
      <rPr>
        <sz val="10"/>
        <rFont val="宋体"/>
        <charset val="134"/>
      </rPr>
      <t>后右身</t>
    </r>
    <r>
      <rPr>
        <sz val="10"/>
        <rFont val="Times New Roman"/>
        <charset val="134"/>
      </rPr>
      <t>/</t>
    </r>
    <r>
      <rPr>
        <sz val="10"/>
        <rFont val="宋体"/>
        <charset val="134"/>
      </rPr>
      <t>右袖</t>
    </r>
    <r>
      <rPr>
        <sz val="10"/>
        <rFont val="Times New Roman"/>
        <charset val="134"/>
      </rPr>
      <t>/</t>
    </r>
    <r>
      <rPr>
        <sz val="10"/>
        <rFont val="宋体"/>
        <charset val="134"/>
      </rPr>
      <t>右脚面</t>
    </r>
    <r>
      <rPr>
        <sz val="10"/>
        <rFont val="Times New Roman"/>
        <charset val="134"/>
      </rPr>
      <t>/</t>
    </r>
    <r>
      <rPr>
        <sz val="10"/>
        <rFont val="宋体"/>
        <charset val="134"/>
      </rPr>
      <t>右脚底</t>
    </r>
    <r>
      <rPr>
        <sz val="10"/>
        <rFont val="Times New Roman"/>
        <charset val="134"/>
      </rPr>
      <t>/</t>
    </r>
    <r>
      <rPr>
        <sz val="10"/>
        <rFont val="宋体"/>
        <charset val="134"/>
      </rPr>
      <t>右侧后头</t>
    </r>
    <r>
      <rPr>
        <sz val="10"/>
        <rFont val="Times New Roman"/>
        <charset val="134"/>
      </rPr>
      <t>/</t>
    </r>
    <r>
      <rPr>
        <sz val="10"/>
        <rFont val="宋体"/>
        <charset val="134"/>
      </rPr>
      <t>右耳前</t>
    </r>
    <r>
      <rPr>
        <sz val="10"/>
        <rFont val="Times New Roman"/>
        <charset val="134"/>
      </rPr>
      <t>/</t>
    </r>
    <r>
      <rPr>
        <sz val="10"/>
        <rFont val="宋体"/>
        <charset val="134"/>
      </rPr>
      <t>右前帽</t>
    </r>
    <r>
      <rPr>
        <sz val="10"/>
        <rFont val="Times New Roman"/>
        <charset val="134"/>
      </rPr>
      <t>/</t>
    </r>
    <r>
      <rPr>
        <sz val="10"/>
        <rFont val="宋体"/>
        <charset val="134"/>
      </rPr>
      <t>右后耳料</t>
    </r>
  </si>
  <si>
    <t>右后耳料</t>
  </si>
  <si>
    <r>
      <rPr>
        <sz val="10"/>
        <rFont val="Times New Roman"/>
        <charset val="134"/>
      </rPr>
      <t>1.5MM</t>
    </r>
    <r>
      <rPr>
        <sz val="10"/>
        <rFont val="宋体"/>
        <charset val="134"/>
      </rPr>
      <t>玫红色水晶超柔</t>
    </r>
  </si>
  <si>
    <r>
      <rPr>
        <sz val="10"/>
        <rFont val="宋体"/>
        <charset val="134"/>
      </rPr>
      <t>前左身</t>
    </r>
    <r>
      <rPr>
        <sz val="10"/>
        <rFont val="Times New Roman"/>
        <charset val="134"/>
      </rPr>
      <t>/</t>
    </r>
    <r>
      <rPr>
        <sz val="10"/>
        <rFont val="宋体"/>
        <charset val="134"/>
      </rPr>
      <t>后左身</t>
    </r>
    <r>
      <rPr>
        <sz val="10"/>
        <rFont val="Times New Roman"/>
        <charset val="134"/>
      </rPr>
      <t>/</t>
    </r>
    <r>
      <rPr>
        <sz val="10"/>
        <rFont val="宋体"/>
        <charset val="134"/>
      </rPr>
      <t>左袖</t>
    </r>
    <r>
      <rPr>
        <sz val="10"/>
        <rFont val="Times New Roman"/>
        <charset val="134"/>
      </rPr>
      <t>/</t>
    </r>
    <r>
      <rPr>
        <sz val="10"/>
        <rFont val="宋体"/>
        <charset val="134"/>
      </rPr>
      <t>左脚面</t>
    </r>
    <r>
      <rPr>
        <sz val="10"/>
        <rFont val="Times New Roman"/>
        <charset val="134"/>
      </rPr>
      <t>/</t>
    </r>
    <r>
      <rPr>
        <sz val="10"/>
        <rFont val="宋体"/>
        <charset val="134"/>
      </rPr>
      <t>左脚底</t>
    </r>
    <r>
      <rPr>
        <sz val="10"/>
        <rFont val="Times New Roman"/>
        <charset val="134"/>
      </rPr>
      <t>/</t>
    </r>
    <r>
      <rPr>
        <sz val="10"/>
        <rFont val="宋体"/>
        <charset val="134"/>
      </rPr>
      <t>左侧后头</t>
    </r>
    <r>
      <rPr>
        <sz val="10"/>
        <rFont val="Times New Roman"/>
        <charset val="134"/>
      </rPr>
      <t>/</t>
    </r>
    <r>
      <rPr>
        <sz val="10"/>
        <rFont val="宋体"/>
        <charset val="134"/>
      </rPr>
      <t>左耳前</t>
    </r>
    <r>
      <rPr>
        <sz val="10"/>
        <rFont val="Times New Roman"/>
        <charset val="134"/>
      </rPr>
      <t>/</t>
    </r>
    <r>
      <rPr>
        <sz val="10"/>
        <rFont val="宋体"/>
        <charset val="134"/>
      </rPr>
      <t>左前帽</t>
    </r>
    <r>
      <rPr>
        <sz val="10"/>
        <rFont val="Times New Roman"/>
        <charset val="134"/>
      </rPr>
      <t>/</t>
    </r>
    <r>
      <rPr>
        <sz val="10"/>
        <rFont val="宋体"/>
        <charset val="134"/>
      </rPr>
      <t>内领条</t>
    </r>
    <r>
      <rPr>
        <sz val="10"/>
        <rFont val="Times New Roman"/>
        <charset val="134"/>
      </rPr>
      <t>/</t>
    </r>
    <r>
      <rPr>
        <sz val="10"/>
        <rFont val="宋体"/>
        <charset val="134"/>
      </rPr>
      <t>左后耳料</t>
    </r>
  </si>
  <si>
    <r>
      <rPr>
        <sz val="10"/>
        <rFont val="宋体"/>
        <charset val="134"/>
      </rPr>
      <t>共用物料</t>
    </r>
    <r>
      <rPr>
        <sz val="10"/>
        <rFont val="Times New Roman"/>
        <charset val="134"/>
      </rPr>
      <t>10</t>
    </r>
  </si>
  <si>
    <t>左后耳料</t>
  </si>
  <si>
    <r>
      <rPr>
        <sz val="10"/>
        <rFont val="宋体"/>
        <charset val="134"/>
      </rPr>
      <t>肚皮心</t>
    </r>
    <r>
      <rPr>
        <sz val="10"/>
        <rFont val="Times New Roman"/>
        <charset val="134"/>
      </rPr>
      <t>/</t>
    </r>
    <r>
      <rPr>
        <sz val="10"/>
        <rFont val="宋体"/>
        <charset val="134"/>
      </rPr>
      <t>内耳</t>
    </r>
    <r>
      <rPr>
        <sz val="10"/>
        <rFont val="Times New Roman"/>
        <charset val="134"/>
      </rPr>
      <t>/</t>
    </r>
    <r>
      <rPr>
        <sz val="10"/>
        <rFont val="宋体"/>
        <charset val="134"/>
      </rPr>
      <t>翅膀料</t>
    </r>
  </si>
  <si>
    <t>尾巴</t>
  </si>
  <si>
    <r>
      <rPr>
        <sz val="10"/>
        <rFont val="Times New Roman"/>
        <charset val="134"/>
      </rPr>
      <t>1.5MM</t>
    </r>
    <r>
      <rPr>
        <sz val="10"/>
        <rFont val="宋体"/>
        <charset val="134"/>
      </rPr>
      <t>白色水晶超柔</t>
    </r>
    <r>
      <rPr>
        <sz val="10"/>
        <rFont val="Times New Roman"/>
        <charset val="134"/>
      </rPr>
      <t>/</t>
    </r>
    <r>
      <rPr>
        <sz val="10"/>
        <rFont val="宋体"/>
        <charset val="134"/>
      </rPr>
      <t>数码定位印</t>
    </r>
  </si>
  <si>
    <t>前身</t>
  </si>
  <si>
    <r>
      <rPr>
        <sz val="10"/>
        <rFont val="宋体"/>
        <charset val="134"/>
      </rPr>
      <t>左后身</t>
    </r>
    <r>
      <rPr>
        <sz val="10"/>
        <rFont val="Times New Roman"/>
        <charset val="134"/>
      </rPr>
      <t>/</t>
    </r>
    <r>
      <rPr>
        <sz val="10"/>
        <rFont val="宋体"/>
        <charset val="134"/>
      </rPr>
      <t>左外耳</t>
    </r>
  </si>
  <si>
    <r>
      <rPr>
        <sz val="10"/>
        <rFont val="宋体"/>
        <charset val="134"/>
      </rPr>
      <t>右后身</t>
    </r>
    <r>
      <rPr>
        <sz val="10"/>
        <rFont val="Times New Roman"/>
        <charset val="134"/>
      </rPr>
      <t>/</t>
    </r>
    <r>
      <rPr>
        <sz val="10"/>
        <rFont val="宋体"/>
        <charset val="134"/>
      </rPr>
      <t>右外耳</t>
    </r>
  </si>
  <si>
    <r>
      <rPr>
        <sz val="10"/>
        <rFont val="宋体"/>
        <charset val="134"/>
      </rPr>
      <t>银色烫金布</t>
    </r>
    <r>
      <rPr>
        <sz val="10"/>
        <rFont val="Times New Roman"/>
        <charset val="134"/>
      </rPr>
      <t>/</t>
    </r>
    <r>
      <rPr>
        <sz val="10"/>
        <rFont val="宋体"/>
        <charset val="134"/>
      </rPr>
      <t>边伦底</t>
    </r>
  </si>
  <si>
    <r>
      <rPr>
        <sz val="10"/>
        <rFont val="宋体"/>
        <charset val="134"/>
      </rPr>
      <t>头角</t>
    </r>
    <r>
      <rPr>
        <sz val="10"/>
        <rFont val="Times New Roman"/>
        <charset val="134"/>
      </rPr>
      <t>/</t>
    </r>
  </si>
  <si>
    <r>
      <rPr>
        <sz val="10"/>
        <rFont val="宋体"/>
        <charset val="134"/>
      </rPr>
      <t>共用物料</t>
    </r>
    <r>
      <rPr>
        <sz val="10"/>
        <rFont val="Times New Roman"/>
        <charset val="134"/>
      </rPr>
      <t>15</t>
    </r>
  </si>
  <si>
    <t>新增布料（92108兔子头角与92105斑点狗头角共用）</t>
  </si>
  <si>
    <r>
      <rPr>
        <sz val="10"/>
        <rFont val="宋体"/>
        <charset val="134"/>
      </rPr>
      <t>内耳绣花</t>
    </r>
    <r>
      <rPr>
        <sz val="10"/>
        <rFont val="Times New Roman"/>
        <charset val="134"/>
      </rPr>
      <t>/</t>
    </r>
    <r>
      <rPr>
        <sz val="10"/>
        <rFont val="宋体"/>
        <charset val="134"/>
      </rPr>
      <t>肚皮心</t>
    </r>
    <r>
      <rPr>
        <sz val="10"/>
        <rFont val="Times New Roman"/>
        <charset val="134"/>
      </rPr>
      <t>/</t>
    </r>
    <r>
      <rPr>
        <sz val="10"/>
        <rFont val="宋体"/>
        <charset val="134"/>
      </rPr>
      <t>眼垫片</t>
    </r>
    <r>
      <rPr>
        <sz val="10"/>
        <rFont val="Times New Roman"/>
        <charset val="134"/>
      </rPr>
      <t>/</t>
    </r>
    <r>
      <rPr>
        <sz val="10"/>
        <rFont val="宋体"/>
        <charset val="134"/>
      </rPr>
      <t>翅膀料</t>
    </r>
  </si>
  <si>
    <t>变更单用量</t>
  </si>
  <si>
    <r>
      <rPr>
        <b/>
        <sz val="10"/>
        <rFont val="宋体"/>
        <charset val="134"/>
      </rPr>
      <t>蓝底毯子</t>
    </r>
    <r>
      <rPr>
        <b/>
        <sz val="10"/>
        <rFont val="Times New Roman"/>
        <charset val="134"/>
      </rPr>
      <t>-</t>
    </r>
    <r>
      <rPr>
        <b/>
        <sz val="10"/>
        <rFont val="宋体"/>
        <charset val="134"/>
      </rPr>
      <t>兔子</t>
    </r>
  </si>
  <si>
    <r>
      <rPr>
        <sz val="10"/>
        <rFont val="Times New Roman"/>
        <charset val="134"/>
      </rPr>
      <t>1.5MM</t>
    </r>
    <r>
      <rPr>
        <sz val="10"/>
        <rFont val="宋体"/>
        <charset val="134"/>
      </rPr>
      <t>白色水晶超柔印</t>
    </r>
    <r>
      <rPr>
        <sz val="10"/>
        <rFont val="Times New Roman"/>
        <charset val="134"/>
      </rPr>
      <t>/</t>
    </r>
    <r>
      <rPr>
        <sz val="10"/>
        <rFont val="宋体"/>
        <charset val="134"/>
      </rPr>
      <t>蓝底玫红奶瓶（</t>
    </r>
    <r>
      <rPr>
        <sz val="10"/>
        <rFont val="Times New Roman"/>
        <charset val="134"/>
      </rPr>
      <t>298C+813C</t>
    </r>
    <r>
      <rPr>
        <sz val="10"/>
        <rFont val="宋体"/>
        <charset val="134"/>
      </rPr>
      <t>）</t>
    </r>
  </si>
  <si>
    <r>
      <rPr>
        <sz val="10"/>
        <rFont val="Times New Roman"/>
        <charset val="134"/>
      </rPr>
      <t>1.5MM</t>
    </r>
    <r>
      <rPr>
        <sz val="10"/>
        <rFont val="宋体"/>
        <charset val="134"/>
      </rPr>
      <t>紫色水晶超柔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</si>
  <si>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</si>
  <si>
    <r>
      <rPr>
        <sz val="10"/>
        <rFont val="宋体"/>
        <charset val="134"/>
      </rPr>
      <t>共用物料</t>
    </r>
    <r>
      <rPr>
        <sz val="10"/>
        <rFont val="Times New Roman"/>
        <charset val="134"/>
      </rPr>
      <t>14</t>
    </r>
  </si>
  <si>
    <r>
      <rPr>
        <sz val="10"/>
        <rFont val="Times New Roman"/>
        <charset val="134"/>
      </rPr>
      <t>110MM</t>
    </r>
    <r>
      <rPr>
        <sz val="10"/>
        <rFont val="宋体"/>
        <charset val="134"/>
      </rPr>
      <t>玫红长毛绒</t>
    </r>
  </si>
  <si>
    <r>
      <rPr>
        <sz val="10"/>
        <rFont val="宋体"/>
        <charset val="134"/>
      </rPr>
      <t>头毛</t>
    </r>
    <r>
      <rPr>
        <sz val="10"/>
        <rFont val="Times New Roman"/>
        <charset val="134"/>
      </rPr>
      <t>/</t>
    </r>
    <r>
      <rPr>
        <sz val="10"/>
        <rFont val="宋体"/>
        <charset val="134"/>
      </rPr>
      <t>尾巴</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</si>
  <si>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耳朵料</t>
    </r>
  </si>
  <si>
    <t>金色烫金布</t>
  </si>
  <si>
    <r>
      <rPr>
        <sz val="10"/>
        <rFont val="宋体"/>
        <charset val="134"/>
      </rPr>
      <t>耳朵料</t>
    </r>
    <r>
      <rPr>
        <sz val="10"/>
        <rFont val="Times New Roman"/>
        <charset val="134"/>
      </rPr>
      <t>/</t>
    </r>
    <r>
      <rPr>
        <sz val="10"/>
        <rFont val="宋体"/>
        <charset val="134"/>
      </rPr>
      <t>头角</t>
    </r>
    <r>
      <rPr>
        <sz val="10"/>
        <rFont val="Times New Roman"/>
        <charset val="134"/>
      </rPr>
      <t>/</t>
    </r>
  </si>
  <si>
    <t>新增布料</t>
  </si>
  <si>
    <r>
      <rPr>
        <sz val="10"/>
        <rFont val="Times New Roman"/>
        <charset val="134"/>
      </rPr>
      <t>25MM</t>
    </r>
    <r>
      <rPr>
        <sz val="10"/>
        <rFont val="宋体"/>
        <charset val="134"/>
      </rPr>
      <t>玫红长毛绒</t>
    </r>
  </si>
  <si>
    <r>
      <rPr>
        <sz val="10"/>
        <rFont val="宋体"/>
        <charset val="134"/>
      </rPr>
      <t>金色闪粉</t>
    </r>
    <r>
      <rPr>
        <sz val="10"/>
        <rFont val="Times New Roman"/>
        <charset val="134"/>
      </rPr>
      <t>PU</t>
    </r>
  </si>
  <si>
    <t>眼垫片</t>
  </si>
  <si>
    <r>
      <rPr>
        <b/>
        <sz val="10"/>
        <rFont val="宋体"/>
        <charset val="134"/>
      </rPr>
      <t>紫底毯子</t>
    </r>
    <r>
      <rPr>
        <b/>
        <sz val="10"/>
        <rFont val="Times New Roman"/>
        <charset val="134"/>
      </rPr>
      <t>-</t>
    </r>
    <r>
      <rPr>
        <b/>
        <sz val="10"/>
        <rFont val="宋体"/>
        <charset val="134"/>
      </rPr>
      <t>独角兽</t>
    </r>
  </si>
  <si>
    <r>
      <rPr>
        <sz val="10"/>
        <rFont val="Times New Roman"/>
        <charset val="134"/>
      </rPr>
      <t>1.5MM</t>
    </r>
    <r>
      <rPr>
        <sz val="10"/>
        <rFont val="宋体"/>
        <charset val="134"/>
      </rPr>
      <t>白色水晶超柔印</t>
    </r>
    <r>
      <rPr>
        <sz val="10"/>
        <rFont val="Times New Roman"/>
        <charset val="134"/>
      </rPr>
      <t>/</t>
    </r>
    <r>
      <rPr>
        <sz val="10"/>
        <rFont val="宋体"/>
        <charset val="134"/>
      </rPr>
      <t>紫底玫红奶瓶（</t>
    </r>
    <r>
      <rPr>
        <sz val="10"/>
        <rFont val="Times New Roman"/>
        <charset val="134"/>
      </rPr>
      <t>928C+806C</t>
    </r>
    <r>
      <rPr>
        <sz val="10"/>
        <rFont val="宋体"/>
        <charset val="134"/>
      </rPr>
      <t>）</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</si>
  <si>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后头</t>
    </r>
    <r>
      <rPr>
        <sz val="10"/>
        <rFont val="Times New Roman"/>
        <charset val="134"/>
      </rPr>
      <t>/</t>
    </r>
    <r>
      <rPr>
        <sz val="10"/>
        <rFont val="宋体"/>
        <charset val="134"/>
      </rPr>
      <t>尾巴</t>
    </r>
    <r>
      <rPr>
        <sz val="10"/>
        <rFont val="Times New Roman"/>
        <charset val="134"/>
      </rPr>
      <t>/</t>
    </r>
    <r>
      <rPr>
        <sz val="10"/>
        <rFont val="宋体"/>
        <charset val="134"/>
      </rPr>
      <t>外耳</t>
    </r>
  </si>
  <si>
    <r>
      <rPr>
        <sz val="10"/>
        <rFont val="Times New Roman"/>
        <charset val="134"/>
      </rPr>
      <t>1.5MM</t>
    </r>
    <r>
      <rPr>
        <sz val="10"/>
        <rFont val="宋体"/>
        <charset val="134"/>
      </rPr>
      <t>白色水晶超柔</t>
    </r>
    <r>
      <rPr>
        <sz val="10"/>
        <rFont val="Times New Roman"/>
        <charset val="134"/>
      </rPr>
      <t>/</t>
    </r>
    <r>
      <rPr>
        <sz val="10"/>
        <rFont val="宋体"/>
        <charset val="134"/>
      </rPr>
      <t>数码满印</t>
    </r>
  </si>
  <si>
    <r>
      <rPr>
        <sz val="10"/>
        <rFont val="宋体"/>
        <charset val="134"/>
      </rPr>
      <t>前帽</t>
    </r>
    <r>
      <rPr>
        <sz val="10"/>
        <rFont val="Times New Roman"/>
        <charset val="134"/>
      </rPr>
      <t>/</t>
    </r>
    <r>
      <rPr>
        <sz val="10"/>
        <rFont val="宋体"/>
        <charset val="134"/>
      </rPr>
      <t>内领条</t>
    </r>
  </si>
  <si>
    <r>
      <rPr>
        <sz val="10"/>
        <rFont val="宋体"/>
        <charset val="134"/>
      </rPr>
      <t>脚面</t>
    </r>
    <r>
      <rPr>
        <sz val="10"/>
        <rFont val="Times New Roman"/>
        <charset val="134"/>
      </rPr>
      <t>/</t>
    </r>
    <r>
      <rPr>
        <sz val="10"/>
        <rFont val="宋体"/>
        <charset val="134"/>
      </rPr>
      <t>脚底</t>
    </r>
  </si>
  <si>
    <t>粉色巴黎之星</t>
  </si>
  <si>
    <r>
      <rPr>
        <sz val="10"/>
        <rFont val="宋体"/>
        <charset val="134"/>
      </rPr>
      <t>共用物料</t>
    </r>
    <r>
      <rPr>
        <sz val="10"/>
        <rFont val="Times New Roman"/>
        <charset val="134"/>
      </rPr>
      <t>7</t>
    </r>
  </si>
  <si>
    <t>后身</t>
  </si>
  <si>
    <t>外耳</t>
  </si>
  <si>
    <r>
      <rPr>
        <sz val="10"/>
        <rFont val="宋体"/>
        <charset val="134"/>
      </rPr>
      <t>粉色烫金布</t>
    </r>
    <r>
      <rPr>
        <sz val="10"/>
        <rFont val="Times New Roman"/>
        <charset val="134"/>
      </rPr>
      <t>/TC</t>
    </r>
    <r>
      <rPr>
        <sz val="10"/>
        <rFont val="宋体"/>
        <charset val="134"/>
      </rPr>
      <t>底</t>
    </r>
  </si>
  <si>
    <r>
      <rPr>
        <sz val="10"/>
        <rFont val="宋体"/>
        <charset val="134"/>
      </rPr>
      <t>头角</t>
    </r>
    <r>
      <rPr>
        <sz val="10"/>
        <rFont val="Times New Roman"/>
        <charset val="134"/>
      </rPr>
      <t>/</t>
    </r>
    <r>
      <rPr>
        <sz val="10"/>
        <rFont val="宋体"/>
        <charset val="134"/>
      </rPr>
      <t>内耳</t>
    </r>
    <r>
      <rPr>
        <sz val="10"/>
        <rFont val="Times New Roman"/>
        <charset val="134"/>
      </rPr>
      <t>/</t>
    </r>
  </si>
  <si>
    <r>
      <rPr>
        <sz val="10"/>
        <rFont val="宋体"/>
        <charset val="134"/>
      </rPr>
      <t>新增布料</t>
    </r>
    <r>
      <rPr>
        <sz val="10"/>
        <rFont val="Times New Roman"/>
        <charset val="134"/>
      </rPr>
      <t>92108</t>
    </r>
    <r>
      <rPr>
        <sz val="10"/>
        <rFont val="宋体"/>
        <charset val="134"/>
      </rPr>
      <t>美国猫头角</t>
    </r>
    <r>
      <rPr>
        <sz val="10"/>
        <rFont val="Times New Roman"/>
        <charset val="134"/>
      </rPr>
      <t>/</t>
    </r>
    <r>
      <rPr>
        <sz val="10"/>
        <rFont val="宋体"/>
        <charset val="134"/>
      </rPr>
      <t>内耳与</t>
    </r>
    <r>
      <rPr>
        <sz val="10"/>
        <rFont val="Times New Roman"/>
        <charset val="134"/>
      </rPr>
      <t>92105</t>
    </r>
    <r>
      <rPr>
        <sz val="10"/>
        <rFont val="宋体"/>
        <charset val="134"/>
      </rPr>
      <t>河马翅膀共用物料</t>
    </r>
  </si>
  <si>
    <r>
      <rPr>
        <sz val="10"/>
        <rFont val="宋体"/>
        <charset val="134"/>
      </rPr>
      <t>内耳</t>
    </r>
    <r>
      <rPr>
        <sz val="10"/>
        <rFont val="Times New Roman"/>
        <charset val="134"/>
      </rPr>
      <t>/</t>
    </r>
    <r>
      <rPr>
        <sz val="10"/>
        <rFont val="宋体"/>
        <charset val="134"/>
      </rPr>
      <t>头角</t>
    </r>
    <r>
      <rPr>
        <sz val="10"/>
        <rFont val="Times New Roman"/>
        <charset val="134"/>
      </rPr>
      <t>/</t>
    </r>
    <r>
      <rPr>
        <sz val="10"/>
        <rFont val="宋体"/>
        <charset val="134"/>
      </rPr>
      <t>肚皮心</t>
    </r>
    <r>
      <rPr>
        <sz val="10"/>
        <rFont val="Times New Roman"/>
        <charset val="134"/>
      </rPr>
      <t>/</t>
    </r>
    <r>
      <rPr>
        <sz val="10"/>
        <rFont val="宋体"/>
        <charset val="134"/>
      </rPr>
      <t>翅膀料</t>
    </r>
  </si>
  <si>
    <r>
      <rPr>
        <sz val="10"/>
        <rFont val="宋体"/>
        <charset val="134"/>
      </rPr>
      <t>粉色</t>
    </r>
    <r>
      <rPr>
        <sz val="10"/>
        <rFont val="Times New Roman"/>
        <charset val="134"/>
      </rPr>
      <t>PU</t>
    </r>
  </si>
  <si>
    <r>
      <rPr>
        <b/>
        <sz val="10"/>
        <rFont val="宋体"/>
        <charset val="134"/>
      </rPr>
      <t>灰蓝底毯子</t>
    </r>
    <r>
      <rPr>
        <b/>
        <sz val="10"/>
        <rFont val="Times New Roman"/>
        <charset val="134"/>
      </rPr>
      <t>-</t>
    </r>
    <r>
      <rPr>
        <b/>
        <sz val="10"/>
        <rFont val="宋体"/>
        <charset val="134"/>
      </rPr>
      <t>美国猫</t>
    </r>
  </si>
  <si>
    <r>
      <rPr>
        <sz val="10"/>
        <rFont val="Times New Roman"/>
        <charset val="134"/>
      </rPr>
      <t>1.5MM</t>
    </r>
    <r>
      <rPr>
        <sz val="10"/>
        <rFont val="宋体"/>
        <charset val="134"/>
      </rPr>
      <t>白色水晶超柔印</t>
    </r>
    <r>
      <rPr>
        <sz val="10"/>
        <rFont val="Times New Roman"/>
        <charset val="134"/>
      </rPr>
      <t>/</t>
    </r>
    <r>
      <rPr>
        <sz val="10"/>
        <rFont val="宋体"/>
        <charset val="134"/>
      </rPr>
      <t>灰蓝底白奶瓶（</t>
    </r>
    <r>
      <rPr>
        <sz val="10"/>
        <rFont val="Times New Roman"/>
        <charset val="134"/>
      </rPr>
      <t>7452C+</t>
    </r>
    <r>
      <rPr>
        <sz val="10"/>
        <rFont val="宋体"/>
        <charset val="134"/>
      </rPr>
      <t>白色）</t>
    </r>
  </si>
  <si>
    <r>
      <rPr>
        <sz val="10"/>
        <rFont val="Times New Roman"/>
        <charset val="134"/>
      </rPr>
      <t>1.5MM</t>
    </r>
    <r>
      <rPr>
        <sz val="10"/>
        <rFont val="宋体"/>
        <charset val="134"/>
      </rPr>
      <t>白色水晶超柔</t>
    </r>
    <r>
      <rPr>
        <sz val="10"/>
        <rFont val="Times New Roman"/>
        <charset val="134"/>
      </rPr>
      <t>/</t>
    </r>
    <r>
      <rPr>
        <sz val="10"/>
        <rFont val="宋体"/>
        <charset val="134"/>
      </rPr>
      <t>数码印花</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</si>
  <si>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尾巴</t>
    </r>
    <r>
      <rPr>
        <sz val="10"/>
        <rFont val="Times New Roman"/>
        <charset val="134"/>
      </rPr>
      <t>/</t>
    </r>
    <r>
      <rPr>
        <sz val="10"/>
        <rFont val="宋体"/>
        <charset val="134"/>
      </rPr>
      <t>耳后</t>
    </r>
  </si>
  <si>
    <r>
      <rPr>
        <sz val="10"/>
        <rFont val="Times New Roman"/>
        <charset val="134"/>
      </rPr>
      <t>#14</t>
    </r>
    <r>
      <rPr>
        <sz val="10"/>
        <rFont val="宋体"/>
        <charset val="134"/>
      </rPr>
      <t>玫红烫点布</t>
    </r>
  </si>
  <si>
    <t>内耳</t>
  </si>
  <si>
    <r>
      <rPr>
        <sz val="10"/>
        <rFont val="宋体"/>
        <charset val="134"/>
      </rPr>
      <t>白色贴合</t>
    </r>
    <r>
      <rPr>
        <sz val="10"/>
        <rFont val="Times New Roman"/>
        <charset val="134"/>
      </rPr>
      <t>T/C</t>
    </r>
    <r>
      <rPr>
        <sz val="10"/>
        <rFont val="宋体"/>
        <charset val="134"/>
      </rPr>
      <t>布</t>
    </r>
  </si>
  <si>
    <t>亮粉色巴黎之星</t>
  </si>
  <si>
    <r>
      <rPr>
        <sz val="10"/>
        <rFont val="宋体"/>
        <charset val="134"/>
      </rPr>
      <t>共用物料</t>
    </r>
    <r>
      <rPr>
        <sz val="10"/>
        <rFont val="Times New Roman"/>
        <charset val="134"/>
      </rPr>
      <t>8</t>
    </r>
  </si>
  <si>
    <r>
      <rPr>
        <sz val="10"/>
        <rFont val="宋体"/>
        <charset val="134"/>
      </rPr>
      <t>前身</t>
    </r>
    <r>
      <rPr>
        <sz val="10"/>
        <rFont val="Times New Roman"/>
        <charset val="134"/>
      </rPr>
      <t>/</t>
    </r>
    <r>
      <rPr>
        <sz val="10"/>
        <rFont val="宋体"/>
        <charset val="134"/>
      </rPr>
      <t>后身</t>
    </r>
  </si>
  <si>
    <r>
      <rPr>
        <sz val="10"/>
        <rFont val="宋体"/>
        <charset val="134"/>
      </rPr>
      <t>右外耳</t>
    </r>
    <r>
      <rPr>
        <sz val="10"/>
        <rFont val="Times New Roman"/>
        <charset val="134"/>
      </rPr>
      <t>/</t>
    </r>
    <r>
      <rPr>
        <sz val="10"/>
        <rFont val="宋体"/>
        <charset val="134"/>
      </rPr>
      <t>尾巴料</t>
    </r>
  </si>
  <si>
    <t>左外耳</t>
  </si>
  <si>
    <r>
      <rPr>
        <sz val="10"/>
        <rFont val="宋体"/>
        <charset val="134"/>
      </rPr>
      <t>玫红烫点布</t>
    </r>
    <r>
      <rPr>
        <sz val="10"/>
        <rFont val="Times New Roman"/>
        <charset val="134"/>
      </rPr>
      <t>+TC</t>
    </r>
    <r>
      <rPr>
        <sz val="10"/>
        <rFont val="宋体"/>
        <charset val="134"/>
      </rPr>
      <t>贴合</t>
    </r>
  </si>
  <si>
    <r>
      <rPr>
        <sz val="10"/>
        <rFont val="宋体"/>
        <charset val="134"/>
      </rPr>
      <t>内耳</t>
    </r>
    <r>
      <rPr>
        <sz val="10"/>
        <rFont val="Times New Roman"/>
        <charset val="134"/>
      </rPr>
      <t>/</t>
    </r>
    <r>
      <rPr>
        <sz val="10"/>
        <rFont val="宋体"/>
        <charset val="134"/>
      </rPr>
      <t>头角</t>
    </r>
    <r>
      <rPr>
        <sz val="10"/>
        <rFont val="Times New Roman"/>
        <charset val="134"/>
      </rPr>
      <t>/</t>
    </r>
  </si>
  <si>
    <r>
      <rPr>
        <sz val="10"/>
        <rFont val="宋体"/>
        <charset val="134"/>
      </rPr>
      <t>肚皮心</t>
    </r>
    <r>
      <rPr>
        <sz val="10"/>
        <rFont val="Times New Roman"/>
        <charset val="134"/>
      </rPr>
      <t>/</t>
    </r>
    <r>
      <rPr>
        <sz val="10"/>
        <rFont val="宋体"/>
        <charset val="134"/>
      </rPr>
      <t>眼垫片</t>
    </r>
    <r>
      <rPr>
        <sz val="10"/>
        <rFont val="Times New Roman"/>
        <charset val="134"/>
      </rPr>
      <t>/</t>
    </r>
    <r>
      <rPr>
        <sz val="10"/>
        <rFont val="宋体"/>
        <charset val="134"/>
      </rPr>
      <t>翅膀料</t>
    </r>
  </si>
  <si>
    <r>
      <rPr>
        <b/>
        <sz val="10"/>
        <rFont val="宋体"/>
        <charset val="134"/>
      </rPr>
      <t>白底毯子</t>
    </r>
    <r>
      <rPr>
        <b/>
        <sz val="10"/>
        <rFont val="Times New Roman"/>
        <charset val="134"/>
      </rPr>
      <t>-</t>
    </r>
    <r>
      <rPr>
        <b/>
        <sz val="10"/>
        <rFont val="宋体"/>
        <charset val="134"/>
      </rPr>
      <t>斑点狗</t>
    </r>
  </si>
  <si>
    <r>
      <rPr>
        <sz val="10"/>
        <rFont val="Times New Roman"/>
        <charset val="134"/>
      </rPr>
      <t>1.5MM</t>
    </r>
    <r>
      <rPr>
        <sz val="10"/>
        <rFont val="宋体"/>
        <charset val="134"/>
      </rPr>
      <t>白色水晶超柔印</t>
    </r>
    <r>
      <rPr>
        <sz val="10"/>
        <rFont val="Times New Roman"/>
        <charset val="134"/>
      </rPr>
      <t>/</t>
    </r>
    <r>
      <rPr>
        <sz val="10"/>
        <rFont val="宋体"/>
        <charset val="134"/>
      </rPr>
      <t>白底玫红奶瓶（白色</t>
    </r>
    <r>
      <rPr>
        <sz val="10"/>
        <rFont val="Times New Roman"/>
        <charset val="134"/>
      </rPr>
      <t>+</t>
    </r>
    <r>
      <rPr>
        <sz val="10"/>
        <rFont val="宋体"/>
        <charset val="134"/>
      </rPr>
      <t>荧光墨</t>
    </r>
    <r>
      <rPr>
        <sz val="10"/>
        <rFont val="Times New Roman"/>
        <charset val="134"/>
      </rPr>
      <t>806C</t>
    </r>
    <r>
      <rPr>
        <sz val="10"/>
        <rFont val="宋体"/>
        <charset val="134"/>
      </rPr>
      <t>）</t>
    </r>
  </si>
  <si>
    <t>TOTAL</t>
  </si>
  <si>
    <t>主布料</t>
  </si>
  <si>
    <t>PCS</t>
  </si>
  <si>
    <r>
      <rPr>
        <sz val="10"/>
        <color theme="0"/>
        <rFont val="Times New Roman"/>
        <charset val="134"/>
      </rPr>
      <t>1.5MM</t>
    </r>
    <r>
      <rPr>
        <sz val="10"/>
        <color theme="0"/>
        <rFont val="宋体"/>
        <charset val="134"/>
      </rPr>
      <t>蓝色水晶超柔</t>
    </r>
  </si>
  <si>
    <r>
      <rPr>
        <sz val="10"/>
        <color theme="0"/>
        <rFont val="宋体"/>
        <charset val="134"/>
      </rPr>
      <t>共用物料</t>
    </r>
    <r>
      <rPr>
        <sz val="10"/>
        <color theme="0"/>
        <rFont val="Times New Roman"/>
        <charset val="134"/>
      </rPr>
      <t>1</t>
    </r>
  </si>
  <si>
    <r>
      <rPr>
        <sz val="10"/>
        <color theme="0"/>
        <rFont val="宋体"/>
        <charset val="134"/>
      </rPr>
      <t>共用物料</t>
    </r>
    <r>
      <rPr>
        <sz val="10"/>
        <color theme="0"/>
        <rFont val="Times New Roman"/>
        <charset val="134"/>
      </rPr>
      <t>2</t>
    </r>
  </si>
  <si>
    <r>
      <rPr>
        <sz val="10"/>
        <color theme="0"/>
        <rFont val="宋体"/>
        <charset val="134"/>
      </rPr>
      <t>共用物料</t>
    </r>
    <r>
      <rPr>
        <sz val="10"/>
        <color theme="0"/>
        <rFont val="Times New Roman"/>
        <charset val="134"/>
      </rPr>
      <t>3</t>
    </r>
  </si>
  <si>
    <r>
      <rPr>
        <sz val="10"/>
        <color theme="0"/>
        <rFont val="宋体"/>
        <charset val="134"/>
      </rPr>
      <t>共用物料</t>
    </r>
    <r>
      <rPr>
        <sz val="10"/>
        <color theme="0"/>
        <rFont val="Times New Roman"/>
        <charset val="134"/>
      </rPr>
      <t>4</t>
    </r>
  </si>
  <si>
    <r>
      <rPr>
        <sz val="10"/>
        <color theme="0"/>
        <rFont val="Times New Roman"/>
        <charset val="134"/>
      </rPr>
      <t>10MM</t>
    </r>
    <r>
      <rPr>
        <sz val="10"/>
        <color theme="0"/>
        <rFont val="宋体"/>
        <charset val="134"/>
      </rPr>
      <t>玫红兔毛</t>
    </r>
  </si>
  <si>
    <r>
      <rPr>
        <sz val="10"/>
        <color theme="0"/>
        <rFont val="宋体"/>
        <charset val="134"/>
      </rPr>
      <t>共用物料</t>
    </r>
    <r>
      <rPr>
        <sz val="10"/>
        <color theme="0"/>
        <rFont val="Times New Roman"/>
        <charset val="134"/>
      </rPr>
      <t>5</t>
    </r>
  </si>
  <si>
    <r>
      <rPr>
        <sz val="10"/>
        <color theme="0"/>
        <rFont val="Times New Roman"/>
        <charset val="134"/>
      </rPr>
      <t>1.5MM</t>
    </r>
    <r>
      <rPr>
        <sz val="10"/>
        <color theme="0"/>
        <rFont val="宋体"/>
        <charset val="134"/>
      </rPr>
      <t>白色水晶超柔</t>
    </r>
  </si>
  <si>
    <r>
      <rPr>
        <sz val="10"/>
        <color theme="0"/>
        <rFont val="宋体"/>
        <charset val="134"/>
      </rPr>
      <t>共用物料</t>
    </r>
    <r>
      <rPr>
        <sz val="10"/>
        <color theme="0"/>
        <rFont val="Times New Roman"/>
        <charset val="134"/>
      </rPr>
      <t>6</t>
    </r>
  </si>
  <si>
    <r>
      <rPr>
        <sz val="10"/>
        <color theme="0"/>
        <rFont val="宋体"/>
        <charset val="134"/>
      </rPr>
      <t>共用物料</t>
    </r>
    <r>
      <rPr>
        <sz val="10"/>
        <color theme="0"/>
        <rFont val="Times New Roman"/>
        <charset val="134"/>
      </rPr>
      <t>7</t>
    </r>
  </si>
  <si>
    <r>
      <rPr>
        <sz val="10"/>
        <color theme="0"/>
        <rFont val="宋体"/>
        <charset val="134"/>
      </rPr>
      <t>共用物料</t>
    </r>
    <r>
      <rPr>
        <sz val="10"/>
        <color theme="0"/>
        <rFont val="Times New Roman"/>
        <charset val="134"/>
      </rPr>
      <t>8</t>
    </r>
  </si>
  <si>
    <r>
      <rPr>
        <sz val="10"/>
        <color theme="0"/>
        <rFont val="宋体"/>
        <charset val="134"/>
      </rPr>
      <t>共用物料</t>
    </r>
    <r>
      <rPr>
        <sz val="10"/>
        <color theme="0"/>
        <rFont val="Times New Roman"/>
        <charset val="134"/>
      </rPr>
      <t>9</t>
    </r>
  </si>
  <si>
    <r>
      <rPr>
        <sz val="10"/>
        <color theme="0"/>
        <rFont val="Times New Roman"/>
        <charset val="134"/>
      </rPr>
      <t>1.5MM</t>
    </r>
    <r>
      <rPr>
        <sz val="10"/>
        <color theme="0"/>
        <rFont val="宋体"/>
        <charset val="134"/>
      </rPr>
      <t>玫红色水晶超柔</t>
    </r>
  </si>
  <si>
    <r>
      <rPr>
        <sz val="10"/>
        <color theme="0"/>
        <rFont val="宋体"/>
        <charset val="134"/>
      </rPr>
      <t>共用物料</t>
    </r>
    <r>
      <rPr>
        <sz val="10"/>
        <color theme="0"/>
        <rFont val="Times New Roman"/>
        <charset val="134"/>
      </rPr>
      <t>10</t>
    </r>
  </si>
  <si>
    <r>
      <rPr>
        <sz val="10"/>
        <color theme="0"/>
        <rFont val="Times New Roman"/>
        <charset val="134"/>
      </rPr>
      <t>1.5MM</t>
    </r>
    <r>
      <rPr>
        <sz val="10"/>
        <color theme="0"/>
        <rFont val="宋体"/>
        <charset val="134"/>
      </rPr>
      <t>黑色水晶超柔</t>
    </r>
  </si>
  <si>
    <r>
      <rPr>
        <sz val="10"/>
        <color theme="0"/>
        <rFont val="宋体"/>
        <charset val="134"/>
      </rPr>
      <t>共用物料</t>
    </r>
    <r>
      <rPr>
        <sz val="10"/>
        <color theme="0"/>
        <rFont val="Times New Roman"/>
        <charset val="134"/>
      </rPr>
      <t>11</t>
    </r>
  </si>
  <si>
    <r>
      <rPr>
        <sz val="10"/>
        <color theme="0"/>
        <rFont val="宋体"/>
        <charset val="134"/>
      </rPr>
      <t>共用物料</t>
    </r>
    <r>
      <rPr>
        <sz val="10"/>
        <color theme="0"/>
        <rFont val="Times New Roman"/>
        <charset val="134"/>
      </rPr>
      <t>12</t>
    </r>
  </si>
  <si>
    <r>
      <rPr>
        <sz val="10"/>
        <color theme="0"/>
        <rFont val="Times New Roman"/>
        <charset val="134"/>
      </rPr>
      <t>30MM</t>
    </r>
    <r>
      <rPr>
        <sz val="10"/>
        <color theme="0"/>
        <rFont val="宋体"/>
        <charset val="134"/>
      </rPr>
      <t>小毛皮漂白</t>
    </r>
    <r>
      <rPr>
        <sz val="10"/>
        <color theme="0"/>
        <rFont val="Times New Roman"/>
        <charset val="134"/>
      </rPr>
      <t>KK</t>
    </r>
    <r>
      <rPr>
        <sz val="10"/>
        <color theme="0"/>
        <rFont val="宋体"/>
        <charset val="134"/>
      </rPr>
      <t>纱</t>
    </r>
  </si>
  <si>
    <r>
      <rPr>
        <sz val="10"/>
        <color theme="0"/>
        <rFont val="宋体"/>
        <charset val="134"/>
      </rPr>
      <t>共用物料</t>
    </r>
    <r>
      <rPr>
        <sz val="10"/>
        <color theme="0"/>
        <rFont val="Times New Roman"/>
        <charset val="134"/>
      </rPr>
      <t>13</t>
    </r>
  </si>
  <si>
    <r>
      <rPr>
        <sz val="10"/>
        <color theme="0"/>
        <rFont val="Times New Roman"/>
        <charset val="134"/>
      </rPr>
      <t>1.5MM</t>
    </r>
    <r>
      <rPr>
        <sz val="10"/>
        <color theme="0"/>
        <rFont val="宋体"/>
        <charset val="134"/>
      </rPr>
      <t>紫色水晶超柔</t>
    </r>
  </si>
  <si>
    <r>
      <rPr>
        <sz val="10"/>
        <color theme="0"/>
        <rFont val="宋体"/>
        <charset val="134"/>
      </rPr>
      <t>共用物料</t>
    </r>
    <r>
      <rPr>
        <sz val="10"/>
        <color theme="0"/>
        <rFont val="Times New Roman"/>
        <charset val="134"/>
      </rPr>
      <t>14</t>
    </r>
  </si>
  <si>
    <t>更改原因:  因现有大货个别机触摸感应太灵敏导致异常，经客人确认需要更改PCBA板。</t>
  </si>
  <si>
    <t>用新的PCBA板：R2电阻改为0402/4.7R，触摸线改短5MM变成45MM</t>
  </si>
  <si>
    <t>MA NO.</t>
  </si>
  <si>
    <r>
      <rPr>
        <b/>
        <sz val="10"/>
        <color indexed="9"/>
        <rFont val="Tahoma"/>
        <charset val="0"/>
      </rPr>
      <t>子件名称</t>
    </r>
    <r>
      <rPr>
        <b/>
        <sz val="10"/>
        <color indexed="9"/>
        <rFont val="Times New Roman"/>
        <charset val="0"/>
      </rPr>
      <t>Description</t>
    </r>
  </si>
  <si>
    <r>
      <rPr>
        <b/>
        <sz val="10"/>
        <color indexed="9"/>
        <rFont val="Tahoma"/>
        <charset val="0"/>
      </rPr>
      <t>规格</t>
    </r>
    <r>
      <rPr>
        <b/>
        <sz val="10"/>
        <color indexed="9"/>
        <rFont val="Times New Roman"/>
        <charset val="0"/>
      </rPr>
      <t>(Specification)</t>
    </r>
  </si>
  <si>
    <r>
      <rPr>
        <b/>
        <sz val="10"/>
        <color theme="0"/>
        <rFont val="Times New Roman"/>
        <charset val="0"/>
      </rPr>
      <t xml:space="preserve"> </t>
    </r>
    <r>
      <rPr>
        <b/>
        <sz val="10"/>
        <color indexed="9"/>
        <rFont val="Tahoma"/>
        <charset val="0"/>
      </rPr>
      <t>供应商（</t>
    </r>
    <r>
      <rPr>
        <b/>
        <sz val="10"/>
        <color indexed="9"/>
        <rFont val="Times New Roman"/>
        <charset val="0"/>
      </rPr>
      <t>Supplier</t>
    </r>
    <r>
      <rPr>
        <b/>
        <sz val="10"/>
        <color indexed="9"/>
        <rFont val="宋体"/>
        <charset val="134"/>
      </rPr>
      <t>）</t>
    </r>
  </si>
  <si>
    <r>
      <rPr>
        <b/>
        <sz val="10"/>
        <color indexed="9"/>
        <rFont val="Tahoma"/>
        <charset val="0"/>
      </rPr>
      <t>单价</t>
    </r>
  </si>
  <si>
    <t>L/T</t>
  </si>
  <si>
    <t>MOQ</t>
  </si>
  <si>
    <t>MA_RR_974</t>
  </si>
  <si>
    <t>MA_RR_1019</t>
  </si>
  <si>
    <t>MA_RR_1049</t>
  </si>
  <si>
    <t>MA_RR_1075</t>
  </si>
  <si>
    <t>MA_RR_1134</t>
  </si>
  <si>
    <t>MA_RR_1153</t>
  </si>
  <si>
    <t>MA_RR_1177</t>
  </si>
  <si>
    <t>MA_RR_1460</t>
  </si>
  <si>
    <t>MA_RR_1696</t>
  </si>
  <si>
    <t>Ordered Date</t>
  </si>
  <si>
    <t>Required Delivery Date</t>
  </si>
  <si>
    <r>
      <rPr>
        <b/>
        <sz val="10"/>
        <color indexed="10"/>
        <rFont val="宋体"/>
        <charset val="134"/>
      </rPr>
      <t>供应商回复货期</t>
    </r>
  </si>
  <si>
    <t>92108# Baby Corns IC</t>
  </si>
  <si>
    <r>
      <rPr>
        <sz val="10"/>
        <rFont val="微软雅黑"/>
        <charset val="134"/>
      </rPr>
      <t>霍尔</t>
    </r>
    <r>
      <rPr>
        <sz val="10"/>
        <rFont val="Times New Roman"/>
        <charset val="0"/>
      </rPr>
      <t>(</t>
    </r>
    <r>
      <rPr>
        <sz val="10"/>
        <rFont val="宋体"/>
        <charset val="134"/>
      </rPr>
      <t>磁控</t>
    </r>
    <r>
      <rPr>
        <sz val="10"/>
        <rFont val="Times New Roman"/>
        <charset val="0"/>
      </rPr>
      <t>PCB</t>
    </r>
    <r>
      <rPr>
        <sz val="10"/>
        <rFont val="宋体"/>
        <charset val="134"/>
      </rPr>
      <t>）</t>
    </r>
  </si>
  <si>
    <r>
      <rPr>
        <sz val="10"/>
        <rFont val="Arial"/>
        <charset val="0"/>
      </rPr>
      <t>无极性高灵敏度霍尔</t>
    </r>
    <r>
      <rPr>
        <sz val="10"/>
        <rFont val="Times New Roman"/>
        <charset val="0"/>
      </rPr>
      <t xml:space="preserve"> MH261AA  SOT-23 </t>
    </r>
  </si>
  <si>
    <r>
      <rPr>
        <sz val="10"/>
        <rFont val="Arial"/>
        <charset val="0"/>
      </rPr>
      <t>深圳市铭华微科技有限公司</t>
    </r>
  </si>
  <si>
    <r>
      <rPr>
        <sz val="10"/>
        <color indexed="10"/>
        <rFont val="微软雅黑"/>
        <charset val="134"/>
      </rPr>
      <t>贴片语音</t>
    </r>
    <r>
      <rPr>
        <sz val="10"/>
        <color indexed="10"/>
        <rFont val="Times New Roman"/>
        <charset val="0"/>
      </rPr>
      <t>IC</t>
    </r>
    <r>
      <rPr>
        <sz val="10"/>
        <color indexed="10"/>
        <rFont val="宋体"/>
        <charset val="134"/>
      </rPr>
      <t>（主</t>
    </r>
    <r>
      <rPr>
        <sz val="10"/>
        <color indexed="10"/>
        <rFont val="Times New Roman"/>
        <charset val="0"/>
      </rPr>
      <t>PCB</t>
    </r>
    <r>
      <rPr>
        <sz val="10"/>
        <color indexed="10"/>
        <rFont val="宋体"/>
        <charset val="134"/>
      </rPr>
      <t>）</t>
    </r>
  </si>
  <si>
    <t>CST2307108-7F  SMD SOP-16</t>
  </si>
  <si>
    <r>
      <rPr>
        <sz val="10"/>
        <rFont val="Arial"/>
        <charset val="0"/>
      </rPr>
      <t>深圳市矽源特科技有限公司</t>
    </r>
  </si>
  <si>
    <r>
      <rPr>
        <sz val="10"/>
        <rFont val="微软雅黑"/>
        <charset val="134"/>
      </rPr>
      <t>触摸</t>
    </r>
    <r>
      <rPr>
        <sz val="10"/>
        <rFont val="Times New Roman"/>
        <charset val="0"/>
      </rPr>
      <t>IC</t>
    </r>
    <r>
      <rPr>
        <sz val="10"/>
        <rFont val="宋体"/>
        <charset val="134"/>
      </rPr>
      <t>（主</t>
    </r>
    <r>
      <rPr>
        <sz val="10"/>
        <rFont val="Times New Roman"/>
        <charset val="0"/>
      </rPr>
      <t>PCB</t>
    </r>
    <r>
      <rPr>
        <sz val="10"/>
        <rFont val="宋体"/>
        <charset val="134"/>
      </rPr>
      <t>）</t>
    </r>
  </si>
  <si>
    <r>
      <rPr>
        <sz val="10"/>
        <rFont val="微软雅黑"/>
        <charset val="134"/>
      </rPr>
      <t>贴片</t>
    </r>
    <r>
      <rPr>
        <sz val="10"/>
        <rFont val="Times New Roman"/>
        <charset val="0"/>
      </rPr>
      <t xml:space="preserve"> MH233B SOT23-6</t>
    </r>
  </si>
  <si>
    <r>
      <rPr>
        <sz val="10"/>
        <rFont val="微软雅黑"/>
        <charset val="134"/>
      </rPr>
      <t>共阳极</t>
    </r>
    <r>
      <rPr>
        <sz val="10"/>
        <rFont val="Times New Roman"/>
        <charset val="0"/>
      </rPr>
      <t>RGB</t>
    </r>
    <r>
      <rPr>
        <sz val="10"/>
        <rFont val="微软雅黑"/>
        <charset val="134"/>
      </rPr>
      <t>灯</t>
    </r>
    <r>
      <rPr>
        <sz val="10"/>
        <rFont val="宋体"/>
        <charset val="134"/>
      </rPr>
      <t>（主</t>
    </r>
    <r>
      <rPr>
        <sz val="10"/>
        <rFont val="Times New Roman"/>
        <charset val="0"/>
      </rPr>
      <t>PCB</t>
    </r>
    <r>
      <rPr>
        <sz val="10"/>
        <rFont val="宋体"/>
        <charset val="134"/>
      </rPr>
      <t>）</t>
    </r>
  </si>
  <si>
    <r>
      <rPr>
        <sz val="10"/>
        <rFont val="Times New Roman"/>
        <charset val="0"/>
      </rPr>
      <t xml:space="preserve">FY-F5RGBY1-DMXW  DIP </t>
    </r>
    <r>
      <rPr>
        <sz val="10"/>
        <rFont val="Arial"/>
        <charset val="0"/>
      </rPr>
      <t>（</t>
    </r>
    <r>
      <rPr>
        <sz val="10"/>
        <rFont val="Times New Roman"/>
        <charset val="0"/>
      </rPr>
      <t>4</t>
    </r>
    <r>
      <rPr>
        <sz val="10"/>
        <rFont val="Arial"/>
        <charset val="0"/>
      </rPr>
      <t>个脚）</t>
    </r>
  </si>
  <si>
    <r>
      <rPr>
        <sz val="10"/>
        <rFont val="Arial"/>
        <charset val="0"/>
      </rPr>
      <t>东莞市福圆电子科技有限公司</t>
    </r>
  </si>
  <si>
    <t>Sum</t>
  </si>
  <si>
    <r>
      <rPr>
        <b/>
        <sz val="14"/>
        <rFont val="Arial"/>
        <charset val="0"/>
      </rPr>
      <t>ZURU  Babycorns  Surprise  - S1 #92107  92108  MA</t>
    </r>
    <r>
      <rPr>
        <b/>
        <sz val="14"/>
        <rFont val="宋体"/>
        <charset val="0"/>
      </rPr>
      <t>包裝扣数表</t>
    </r>
  </si>
  <si>
    <t>日期</t>
  </si>
  <si>
    <t>MA PO</t>
  </si>
  <si>
    <t>货号</t>
  </si>
  <si>
    <t>包材</t>
  </si>
  <si>
    <t>数量</t>
  </si>
  <si>
    <t>版本</t>
  </si>
  <si>
    <t>ZURU跟进负责人员</t>
  </si>
  <si>
    <t>外收縮膜</t>
  </si>
  <si>
    <t>内收缩膜</t>
  </si>
  <si>
    <t>阅读卡 5L A版</t>
  </si>
  <si>
    <t>阅读卡 5L B版</t>
  </si>
  <si>
    <t>92107F</t>
  </si>
  <si>
    <t>客版阅读卡</t>
  </si>
  <si>
    <t>MA 1L
A版本</t>
  </si>
  <si>
    <t>MA 1L
B版本</t>
  </si>
  <si>
    <t>MA 3L
A版本</t>
  </si>
  <si>
    <t>MA 3L
B版本</t>
  </si>
  <si>
    <t>1L/3l共用 MA</t>
  </si>
  <si>
    <t>MA 5L
A版本</t>
  </si>
  <si>
    <t>MA 5L
B版本</t>
  </si>
  <si>
    <t>kitten小猫</t>
  </si>
  <si>
    <t>out Shrink Wrap</t>
  </si>
  <si>
    <t>1L</t>
  </si>
  <si>
    <t>Doris xiao</t>
  </si>
  <si>
    <t>首次放订，待设计签样后方可采购</t>
  </si>
  <si>
    <t>Inner shrink film</t>
  </si>
  <si>
    <t>Collector guide</t>
  </si>
  <si>
    <t>5L(警告语9L）</t>
  </si>
  <si>
    <t>Butterfly 蝴蝶Library card</t>
  </si>
  <si>
    <t>5L</t>
  </si>
  <si>
    <t>Ladybug瓢虫 Library card</t>
  </si>
  <si>
    <t>Giraffe长颈鹿Library card</t>
  </si>
  <si>
    <t xml:space="preserve"> Elephant大象 Library card</t>
  </si>
  <si>
    <t>bunny兔子Library card</t>
  </si>
  <si>
    <t>unicorn独角兽Library card</t>
  </si>
  <si>
    <t xml:space="preserve"> kitten小猫 Library card</t>
  </si>
  <si>
    <t>puppy斑点狗Library card</t>
  </si>
  <si>
    <t>3L</t>
  </si>
  <si>
    <t>Shrink Wrap</t>
  </si>
  <si>
    <t>Jenny Shen</t>
  </si>
  <si>
    <t>Lena用于#4500125608/4500125610/4500125611</t>
  </si>
  <si>
    <t>FSDU</t>
  </si>
  <si>
    <r>
      <rPr>
        <sz val="10"/>
        <rFont val="宋体"/>
        <charset val="134"/>
      </rPr>
      <t>5L(</t>
    </r>
    <r>
      <rPr>
        <sz val="11"/>
        <rFont val="宋体"/>
        <charset val="134"/>
      </rPr>
      <t>警告语</t>
    </r>
    <r>
      <rPr>
        <sz val="11"/>
        <rFont val="Calibri"/>
        <charset val="0"/>
      </rPr>
      <t>9L</t>
    </r>
    <r>
      <rPr>
        <sz val="11"/>
        <rFont val="宋体"/>
        <charset val="134"/>
      </rPr>
      <t>）</t>
    </r>
  </si>
  <si>
    <t>Dona</t>
  </si>
  <si>
    <t>Dona用于订单4500140818</t>
  </si>
  <si>
    <t xml:space="preserve">Dona用于订单4500140818    </t>
  </si>
  <si>
    <t>92107</t>
  </si>
  <si>
    <t>4500143236 &amp;  4500143261 &amp; 4500143263</t>
  </si>
  <si>
    <t>B</t>
  </si>
  <si>
    <t>Nicole Yao</t>
  </si>
  <si>
    <t>4500167322
4500167327
4500170454</t>
  </si>
  <si>
    <t>Emily</t>
  </si>
  <si>
    <t>24年删除数：</t>
  </si>
  <si>
    <r>
      <rPr>
        <sz val="10"/>
        <rFont val="宋体"/>
        <charset val="134"/>
      </rPr>
      <t>合计MA数量</t>
    </r>
  </si>
  <si>
    <t>接单数量</t>
  </si>
  <si>
    <r>
      <rPr>
        <sz val="10"/>
        <rFont val="Arial"/>
        <charset val="0"/>
      </rPr>
      <t>MA</t>
    </r>
    <r>
      <rPr>
        <sz val="10"/>
        <rFont val="宋体"/>
        <charset val="0"/>
      </rPr>
      <t>库存数</t>
    </r>
  </si>
  <si>
    <t>50万</t>
  </si>
  <si>
    <t>31万</t>
  </si>
  <si>
    <t>多1.1万</t>
  </si>
  <si>
    <t>92107半成品MA</t>
  </si>
  <si>
    <t>92108半成品MA</t>
  </si>
  <si>
    <t>Description</t>
  </si>
  <si>
    <t>下单日期</t>
  </si>
  <si>
    <t>要求完货日期</t>
  </si>
  <si>
    <t>布标日期码</t>
  </si>
  <si>
    <t>MA-RR-1060</t>
  </si>
  <si>
    <t>DG20240306</t>
  </si>
  <si>
    <t>DG20240307</t>
  </si>
  <si>
    <t>MA-RR-1093</t>
  </si>
  <si>
    <t>DG20240508</t>
  </si>
  <si>
    <t>MA-RR-1132</t>
  </si>
  <si>
    <t>DG20240606</t>
  </si>
  <si>
    <t>MA-RR-1175</t>
  </si>
  <si>
    <t>MA-RR-1305</t>
  </si>
  <si>
    <t>MA-RR-1239</t>
  </si>
  <si>
    <t>MA-RR-1544</t>
  </si>
  <si>
    <t>MA-RR-1803</t>
  </si>
  <si>
    <t>MA-RR-1397</t>
  </si>
  <si>
    <t>MA-RR-1480</t>
  </si>
  <si>
    <t>MA-RR-1599</t>
  </si>
  <si>
    <t>MA-RR-1644</t>
  </si>
  <si>
    <r>
      <rPr>
        <sz val="10"/>
        <rFont val="Tahoma"/>
        <charset val="0"/>
      </rPr>
      <t>MA</t>
    </r>
    <r>
      <rPr>
        <sz val="10"/>
        <rFont val="宋体"/>
        <charset val="0"/>
      </rPr>
      <t>色</t>
    </r>
  </si>
  <si>
    <t>MA-RR-1711</t>
  </si>
  <si>
    <r>
      <rPr>
        <sz val="10"/>
        <color rgb="FFFF0000"/>
        <rFont val="Tahoma"/>
        <charset val="0"/>
      </rPr>
      <t>24</t>
    </r>
    <r>
      <rPr>
        <sz val="10"/>
        <color rgb="FFFF0000"/>
        <rFont val="宋体"/>
        <charset val="0"/>
      </rPr>
      <t>年删除数：</t>
    </r>
  </si>
  <si>
    <t>布料MA</t>
  </si>
  <si>
    <t>布料MA剩余</t>
  </si>
  <si>
    <t>接单合计</t>
  </si>
  <si>
    <t>预留客布标/款</t>
  </si>
  <si>
    <t>MA 剩余</t>
  </si>
  <si>
    <t>IC剩余：</t>
  </si>
  <si>
    <r>
      <rPr>
        <sz val="10"/>
        <rFont val="Tahoma"/>
        <charset val="0"/>
      </rPr>
      <t xml:space="preserve">#92107&amp;#92108 </t>
    </r>
    <r>
      <rPr>
        <sz val="10"/>
        <rFont val="宋体"/>
        <charset val="0"/>
      </rPr>
      <t>公用</t>
    </r>
  </si>
  <si>
    <t>金色口水胶（低硼）</t>
  </si>
  <si>
    <t>粉色口水胶（低硼）</t>
  </si>
  <si>
    <t>金色口水胶（无硼）</t>
  </si>
  <si>
    <t>粉色口水胶（无硼）</t>
  </si>
  <si>
    <t>MA总数</t>
  </si>
  <si>
    <t>PO</t>
  </si>
  <si>
    <t>MA-RR-1214</t>
  </si>
  <si>
    <t>剩余</t>
  </si>
  <si>
    <t>损耗/过期</t>
  </si>
  <si>
    <t>实际</t>
  </si>
  <si>
    <t>不含MIT成分</t>
  </si>
  <si>
    <t>剩余：</t>
  </si>
  <si>
    <t>取消时间</t>
  </si>
  <si>
    <t>是否有物料产生</t>
  </si>
  <si>
    <t>消耗明细</t>
  </si>
  <si>
    <r>
      <rPr>
        <b/>
        <sz val="10"/>
        <rFont val="宋体"/>
        <charset val="0"/>
        <scheme val="minor"/>
      </rPr>
      <t>MA/</t>
    </r>
    <r>
      <rPr>
        <b/>
        <sz val="10"/>
        <color rgb="FF00B0F0"/>
        <rFont val="宋体"/>
        <charset val="0"/>
        <scheme val="minor"/>
      </rPr>
      <t>客版</t>
    </r>
  </si>
  <si>
    <t>纸箱滞留（消耗后）</t>
  </si>
  <si>
    <t>成品滞留（消耗后）</t>
  </si>
  <si>
    <t>ZURU LLC</t>
  </si>
  <si>
    <t>4500127793-290</t>
  </si>
  <si>
    <t>92108E-S003-MTS</t>
  </si>
  <si>
    <t>2024/4/28取消转新单4500132022</t>
  </si>
  <si>
    <t>无物料产生</t>
  </si>
  <si>
    <t>4/2 邮包盒图稿跟Amazon UK/EU PO 4500124874</t>
  </si>
  <si>
    <t>日期码格式：ZURU INC(BVI) 标准格式 日期：按实际生产日期
Packaging Info: 
92108 MA 1L UPC版本+ 邮包盒，邮包盒图稿跟Amazon UK/EU PO 4500124874
Remark: 1.Amazon domestic 订单，外箱加印箱唛 （跟单提供）。出口美国。外箱最长边不能超过25" （超过了，case pack只能为1). QC验货要检查这一点，不符合要求
的大货，一律不接受。
2.无第三方验货/测试要求。
3.日期码使用ZURU标准版本。
邮包盒上要打上日期码</t>
  </si>
  <si>
    <t>SD24</t>
  </si>
  <si>
    <t>4500127793-220</t>
  </si>
  <si>
    <t>92107A-S001-MTS</t>
  </si>
  <si>
    <t>4/8UPC贴纸</t>
  </si>
  <si>
    <t>日期码格式：ZURU INC(BVI) 标准格式 日期：按实际生产日期
Packaging Info: 
92107 MA 1L UPC版本+ UPC贴纸，跟单提供贴纸图稿
Remark: 1.Amazon domestic 订单，外箱加印箱唛 （跟单提供）。出口美国。外箱最长边不能超过25" （超过了，case pack只能为1). QC验货要检查这一点，不符合要求
的大货，一律不接受。
2.无第三方验货/测试要求。
3.日期码使用ZURU标准版本。
邮包盒上要打上日期码</t>
  </si>
  <si>
    <t>4500127793-230</t>
  </si>
  <si>
    <t>92107B-S001-MTS</t>
  </si>
  <si>
    <t>4500127793-240</t>
  </si>
  <si>
    <t>92107D-S001-MTS</t>
  </si>
  <si>
    <t>4500127793-250</t>
  </si>
  <si>
    <t>92107E-S001-MTS</t>
  </si>
  <si>
    <t>手工单</t>
  </si>
  <si>
    <t xml:space="preserve"> 92107-S002-NB-MTS</t>
  </si>
  <si>
    <t>92107：MA 3L(warning 9L)_EAN版本收缩膜+Baby EAN条码贴纸+意大利环保标贴纸+MA 5L收藏指南</t>
  </si>
  <si>
    <t>92108-S001-MTS</t>
  </si>
  <si>
    <t>包装请以正式订单的包装备注为准</t>
  </si>
  <si>
    <t>Amazon Italy</t>
  </si>
  <si>
    <t>1TL9HS9C</t>
  </si>
  <si>
    <t>4500128123-10</t>
  </si>
  <si>
    <t>5/20取消</t>
  </si>
  <si>
    <t>外箱已消耗</t>
  </si>
  <si>
    <t>空白外箱（加印带Zuru字样的最新logo，除了邮包盒直接做外箱的产品）</t>
  </si>
  <si>
    <t>有</t>
  </si>
  <si>
    <t>4/12SSCC LABEL</t>
  </si>
  <si>
    <t>日期码格式：ZURU INC(BVI) 标准格式 日期：按实际生产日期
Packaging Info: Amazon IT(71126,77612,77614,92104ABDEGH,92105ADEGH,92107ABDE,92108DE,9548,9549AB)
6. 92107E
---92107E：92107E Ladybug, 8pcs/ctn; MA 3L(5L warning) A(EAN#版本)收缩膜+1张贴纸(1张UPC#贴纸+ITsorting label贴纸,参考翻单PO#4500124874)+MA 5L(23
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</si>
  <si>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Melody Zhan</t>
  </si>
  <si>
    <t>15ZL98US</t>
  </si>
  <si>
    <t>4500128123-30</t>
  </si>
  <si>
    <t>日期码格式：ZURU INC(BVI) 标准格式 日期：按实际生产日期
Packaging Info: Amazon IT(71126,77612,77614,92104ABDEGH,92105ADEGH,92107ABDE,92108DE,9548,9549AB)
6. 92107A
---92107A：92107A Elephant, 8pcs/ctn; MA 3L(5L warning) A(EAN#版本)收缩膜+1张贴纸(1张UPC#贴纸+1张ITsorting label贴纸,参考翻单PO#4500124874)+MA
5L(23L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</si>
  <si>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23WKIRJH</t>
  </si>
  <si>
    <t>日期码格式：ZURU INC(BVI) 标准格式 日期：按实际生产日期
Packaging Info: Amazon IT(71126,77612,77614,92104ABDEGH,92105ADEGH,92107ABDE,92108DE,9548,9549AB)
6. 92107D
---92107D：92107D Butterfly, 8pcs/ctn; MA 3L(5L warning) A(EAN#版本)收缩膜+1张贴纸(1张UPC#贴纸+ITsorting label贴纸,参考翻单PO#4500124874)+MA 5L(
23L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</si>
  <si>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8VT4OGPF</t>
  </si>
  <si>
    <t>4500128123-150</t>
  </si>
  <si>
    <t>日期码格式：ZURU INC(BVI) 标准格式 日期：按实际生产日期
Packaging Info: Amazon IT(71126,77612,77614,92104ABDEGH,92105ADEGH,92107ABDE,92108DE,9548,9549AB)
6. 92107B
---92107B：92107B Giraffe, 8pcs/ctn; MA 3L(5L warning) A(EAN#版本)收缩膜+1张贴纸(1张UPC#贴纸+ITsorting label贴纸,参考翻单PO#4500124874)+MA 5L(23
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</si>
  <si>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2Y5AG46T</t>
  </si>
  <si>
    <t>4500128123-100</t>
  </si>
  <si>
    <t>成品和外箱消耗到4500144675-92108E（内部）</t>
  </si>
  <si>
    <t>日期码格式：ZURU INC(BVI) 标准格式 日期：按实际生产日期
Packaging Info: Amazon IT(71126,77612,77614,92104ABDEGH,92105ADEGH,92107ABDE,92108DE,9548,9549AB)
7. 92108E
---92108E：92108E kitten, 1pc/mailbox, 2mailboxes/ctn; MA 1L A(UPC#版本)收缩膜+MA 5L(9L warning)A收藏指南+MA 1L A配件袋+MA 5L A Library Card+MA
2L A布标+MA 5L(9L warning) A Slime胶袋+客版邮包盒；参考翻单PO#4500124874;
;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</si>
  <si>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ZURU France</t>
  </si>
  <si>
    <t>法国</t>
  </si>
  <si>
    <t>5200004979</t>
  </si>
  <si>
    <t>4500138198-30</t>
  </si>
  <si>
    <t>92107-S001-MTS</t>
  </si>
  <si>
    <t>暂停生产</t>
  </si>
  <si>
    <t>外箱，贴纸待消耗（92108有120个箱子待消耗）</t>
  </si>
  <si>
    <t>环保标贴纸 (翻单PO#4500131367)</t>
  </si>
  <si>
    <t>日期码格式：ZURU INC(BVI) 标准格式 日期：按实际生产日期
Packaging Info:
92107 ： MA A版 3L-9L EAN 收缩膜 + MA A版 5L-23L 收藏指南 + MA A版5L名字彩卡 + MA A版 5L-9L史莱姆袋子 + 一张贴于收缩膜上的意大利环保标贴纸 (翻
单PO#4500131367)
Remark: 1.法国内销单，ZURU 验货后即可出货；
2. 本订单所有 具有 baby items / assorted items 的款式，零售包装上都要用 母 EAN
3. 外箱GTIN 物流条码请参考箱唛指引
4.所有出口欧洲的产品, 法规规定禁止在包装和共公众用的印刷品中使用矿物油中含有的物质, 包装印刷油墨中含有的MOAH/MOSH的质量浓度不能超过1%, 否则出货
到法国被抽检出现问题, 供应商需要对此负责;
5. date code: 外箱/产品/包装 保持一致，完货后提供date code 信息以便我们保存记录做批次管理；</t>
  </si>
  <si>
    <t>SD45-Constance</t>
  </si>
  <si>
    <t>THE FARMERS' TRADING COMPANY LIMITE</t>
  </si>
  <si>
    <t>4503916401</t>
  </si>
  <si>
    <t>4500138726-30</t>
  </si>
  <si>
    <t>7/18取消</t>
  </si>
  <si>
    <t>欠可移动材质的价格贴纸</t>
  </si>
  <si>
    <t>日期码格式：ZURU INC(BVI) 标准格式 日期：按实际生产日期
Packaging Info: MA UPC英语包装（优先1L英语版本,或者3L/L含英语即可）+可移动材质的价格贴纸
Remark:
92107: 4 Assortment Ratio (Ladybug: Giraffe: Butterfly: Elephant)=1:1:1:1</t>
  </si>
  <si>
    <t>Coral Wu</t>
  </si>
  <si>
    <t>4500138726-40</t>
  </si>
  <si>
    <t>日期码格式：ZURU INC(BVI) 标准格式 日期：按实际生产日期
Packaging Info: MA UPC英语包装（优先1L英语版本,或者3L/L含英语即可）+可移动材质的价格贴纸
Remark:
92108: 4 Assortments (bunny: puppy: unicorn: kitten)=1:1:1:1; 3pcs AAA batteries (not included)</t>
  </si>
  <si>
    <t>7UGJPV1H</t>
  </si>
  <si>
    <t>4500140354-30</t>
  </si>
  <si>
    <t>日期码格式： 标准格式 日期：按实际生产日期
Packaging Info:
#92107: MA 1L UPC版本+ UPC贴纸跟返单4500134367；92107A:193052066817, 92107B:193052066824, 92107D:193052066831, 92107E:193052066848。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CHINA，日期使用Z
URU 标准版本 SSCC Label 显示的是客人自己的item#， SSCC Label 贴在外箱正面的正中间，贴一面即可，跟单订购，贴纸离外箱距必须至少3cm，每一张SSCC la
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</si>
  <si>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7SLS4R6S</t>
  </si>
  <si>
    <t>4500140354-70</t>
  </si>
  <si>
    <t>2ORA7M1U</t>
  </si>
  <si>
    <t>4500140354-90</t>
  </si>
  <si>
    <t>2O5PX24O</t>
  </si>
  <si>
    <t>4500140354-130</t>
  </si>
  <si>
    <t>2XJUMAKO</t>
  </si>
  <si>
    <t>4500140354-200</t>
  </si>
  <si>
    <t>1U3ZIHSL</t>
  </si>
  <si>
    <t>4500140333-60</t>
  </si>
  <si>
    <t>日期码格式：ZURU INC(BVI) 标准格式 日期：按实际生产日期
Packaging Info: #92107: MA 1L UPC版本 + UPC贴纸跟返单4500134367; 92107A:193052066817, 92107B:193052066824, 92107D:193052066831, 92107E:193052066848;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
用ZURU 标准版本 SSCC Label 显示的是客人自己的item#， SSCC Label 贴在外箱正面的正中间，贴一面即可，跟单订购，贴纸离外箱距必须至少3cm，每一张SSCC
label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</si>
  <si>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77MV7YTD</t>
  </si>
  <si>
    <t>4500140333-180</t>
  </si>
  <si>
    <t>3ZYIALGX</t>
  </si>
  <si>
    <t>4500140333-210</t>
  </si>
  <si>
    <t>885YVSVI</t>
  </si>
  <si>
    <t>4500140333-360</t>
  </si>
  <si>
    <t>4D9CGBOR</t>
  </si>
  <si>
    <t>4500140333-390</t>
  </si>
  <si>
    <t>2V8VFAYW</t>
  </si>
  <si>
    <t>4500140333-400</t>
  </si>
  <si>
    <t>2FD5IDKU</t>
  </si>
  <si>
    <t>4500140333-410</t>
  </si>
  <si>
    <t>88M7HOML</t>
  </si>
  <si>
    <t>4500140333-110</t>
  </si>
  <si>
    <t>日期码格式：ZURU INC(BVI) 标准格式 日期：按实际生产日期
Packaging Info: 
#92108: MA 1L UPC版本+ 邮包盒, 邮包盒图稿跟返单4500134367;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
用ZURU 标准版本 SSCC Label 显示的是客人自己的item#， SSCC Label 贴在外箱正面的正中间，贴一面即可，跟单订购，贴纸离外箱距必须至少3cm，每一张SSCC
label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</si>
  <si>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7XUASBAI</t>
  </si>
  <si>
    <t>4500140333-230</t>
  </si>
  <si>
    <t>7IQFTMYP</t>
  </si>
  <si>
    <t>4500140268-30</t>
  </si>
  <si>
    <t>日期码格式：ZURU INC(BVI) 标准格式 日期：按实际生产日期
Packaging Info: 
#92107 MA 1L UPC版本+ UPC贴纸跟返单4500134367；92107A:193052066817, 92107B:193052066824, 92107D:193052066831, 92107E:193052066848;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</si>
  <si>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4500140268</t>
  </si>
  <si>
    <t>8FK1B9BQ</t>
  </si>
  <si>
    <t>4500140268-120</t>
  </si>
  <si>
    <t>17ABZLLH</t>
  </si>
  <si>
    <t>4500140268-150</t>
  </si>
  <si>
    <t>3DGLWHPW</t>
  </si>
  <si>
    <t>4500140268-220</t>
  </si>
  <si>
    <t>1MUEK5ND</t>
  </si>
  <si>
    <t>4500140268-230</t>
  </si>
  <si>
    <t>8PKT2GST</t>
  </si>
  <si>
    <t>4500140268-240</t>
  </si>
  <si>
    <t>6W2CY2SD</t>
  </si>
  <si>
    <t>4500140268-300</t>
  </si>
  <si>
    <t>22V1VHBW</t>
  </si>
  <si>
    <t>4500140268-260</t>
  </si>
  <si>
    <t>日期码格式：ZURU INC(BVI) 标准格式 日期：按实际生产日期
Packaging Info:
#92108 MA 1L UPC版本+ 邮包盒，邮包盒图稿跟返单4500134367；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</si>
  <si>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6I19UU5T</t>
  </si>
  <si>
    <t>4500140268-310</t>
  </si>
  <si>
    <t>20229314</t>
  </si>
  <si>
    <t>4500140952-30</t>
  </si>
  <si>
    <t>8/2取消</t>
  </si>
  <si>
    <t>欠</t>
  </si>
  <si>
    <t>欠外箱SSCC Label+防盗贴纸 (贴纸以及位置图翻单PO#4500125858）</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</si>
  <si>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</si>
  <si>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AMAZON UK</t>
  </si>
  <si>
    <t>Amazon UK:
4CHYRZVJ</t>
  </si>
  <si>
    <t>4500142673-10</t>
  </si>
  <si>
    <t>8/22取消</t>
  </si>
  <si>
    <t>未定外箱已定贴纸</t>
  </si>
  <si>
    <t>翻单PO#4500124874</t>
  </si>
  <si>
    <t xml:space="preserve"> 日期码格式：ZURU INC(BVI) 标准格式 日期：按实际生产日期
Packaging Info:
Remark: Amazon UK(92107D, )
 1. 92107D：92107D Butterfly, 8pcs/ctn; MA 3L(5L warning) A(EAN#版本)收缩膜+1张贴纸(1张UPC#贴纸+ITsorting label贴纸&lt;(&gt;,&lt;)&gt;参考翻单PO#4500124874)+
 MA 5L(23L warning)B收藏指南+MA 5L B library card+MA 2L A布标+MA 1L B配件袋+MA 5L(9L warning)Slime B胶袋；
 10. 最迟验货不得晚于2024/9/11;</t>
  </si>
  <si>
    <t>Amazon UK:
7TMNQD1W</t>
  </si>
  <si>
    <t>4500142712-20</t>
  </si>
  <si>
    <t>外箱已消耗已定贴纸</t>
  </si>
  <si>
    <t>空白外箱（加印带Zuru字样的最新logo，除了邮包盒直接做外箱的产品） + SSCC LABEL一张</t>
  </si>
  <si>
    <t>翻单PO#4500124874+欠SSCC LABEL一张</t>
  </si>
  <si>
    <t>: 日期码格式：ZURU INC(BVI) 标准格式 日期：按实际生产日期
 3. 92107ABE:
 ---92107A: 92107A Elephant, 8pcs/ctn; MA 3L(9L warning) B(EAN#版本)收缩膜+1张贴纸(1张UPC#贴纸+1张ITsorting label贴纸&lt;(&gt;,&lt;)&gt;参考翻单PO#450012487
 4)+MA 5L(23L warning)B收藏指南+MA 5L B library card+MA 2L A布标+MA 1L B配件袋+MA 5L(9L warning)Slime B胶袋；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
 ;</t>
  </si>
  <si>
    <t>4500142712-30</t>
  </si>
  <si>
    <t>PRODUCT REQUERIMENTS
 Tracking Code: 日期码格式：ZURU INC(BVI) 标准格式 日期：按实际生产日期
Packaging Info: Amazon UK(71126,92104ADH, 92107ABE, 92108ABD,9548):
 ---92107B: 92107B Giraffe, 8pcs/ctn; MA 3L(9L warning) B(EAN#版本)收缩膜+1张贴纸(1张UPC#贴纸+ITsorting label贴纸&lt;(&gt;,&lt;)&gt;参考翻单PO#4500124874)+MA
 5L(23L warning)B收藏指南+MA 5L B library card+MA 2L A布标+MA 1L B配件袋+MA 5L(9L warning)Slime B胶袋；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
 ;</t>
  </si>
  <si>
    <t>4500142712-10</t>
  </si>
  <si>
    <t>未订外箱已定贴纸</t>
  </si>
  <si>
    <t>欠SSCC LABEL一张</t>
  </si>
  <si>
    <t>客版邮包盒参考翻单PO#4500124874</t>
  </si>
  <si>
    <t>PRODUCT REQUERIMENTS
 Tracking Code: 日期码格式：ZURU INC(BVI) 标准格式 日期：按实际生产日期
 4. 92108ABD:
 ---92108A: 92108A bunny, 1pc/mailbox, 2mailboxes/ctn; 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</si>
  <si>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 xml:space="preserve"> Crystal Chen</t>
  </si>
  <si>
    <t>Amazon UK:
4G7HZ8LN</t>
  </si>
  <si>
    <t>4500142712-80</t>
  </si>
  <si>
    <t>: 日期码格式：ZURU INC(BVI) 标准格式 日期：按实际生产日期
 4. 92108ABD:
 ---92108B: 92108B puppy, 1pc/mailbox, 2mailboxes/ctn;MA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</si>
  <si>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4500142712-90</t>
  </si>
  <si>
    <t>: 日期码格式：ZURU INC(BVI) 标准格式 日期：按实际生产日期
 ---92108D: 92108D unicorn, 1pc/mailbox, 2mailboxes/ctn; 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</si>
  <si>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 xml:space="preserve"> Amazon ES</t>
  </si>
  <si>
    <t xml:space="preserve"> 3TDZ9C4P</t>
  </si>
  <si>
    <t>4500142610-10</t>
  </si>
  <si>
    <t>已订外箱已定贴纸</t>
  </si>
  <si>
    <t>欠SSCC LABEL一张+翻单PO#4500124874</t>
  </si>
  <si>
    <t xml:space="preserve"> 日期码格式：ZURU INC(BVI) 标准格式 日期：按实际生产日期
Packaging Info: Amazon ES(92107AD)
 2. 92107D：92107D Butterfly, 8pcs/ctn; MA 3L(5L warning) A(EAN#版本)收缩膜+1张贴纸(1张UPC#贴纸+ITsorting label贴纸,参考翻单PO#4500124874)+MA 5L(
 23L warning)B收藏指南+MA 5L B library card+MA 2L A布标+MA 1L B配件袋+MA 5L(9L warning)Slime B胶袋；
 3. 最迟验货不得晚于2024/9/11;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</si>
  <si>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 xml:space="preserve"> Mandy Hu</t>
  </si>
  <si>
    <t>4500142610-20</t>
  </si>
  <si>
    <t xml:space="preserve"> 日期码格式：ZURU INC(BVI) 标准格式 日期：按实际生产日期
Packaging Info: Amazon ES(92107AD)
 1. 92107A：92107A Elephant, 8pcs/ctn; MA 3L(5L warning)  A(EAN#版本)收缩膜+1张贴纸(1张UPC#贴纸+1张ITsorting label贴纸,参考翻单PO#4500124874)+MA
 5L(23L warning)B收藏指南+MA 5L B library card+MA 2L A布标+MA 1L B配件袋+MA 5L(9L warning)Slime B胶袋；
 3. 最迟验货不得晚于2024/9/11;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</si>
  <si>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 xml:space="preserve"> 3POH24EL</t>
  </si>
  <si>
    <t>4500142613-10</t>
  </si>
  <si>
    <t xml:space="preserve">空白外箱（加印带Zuru字样的最新logo，除了邮包盒直接做外箱的产品） </t>
  </si>
  <si>
    <t>欠SSCC LABEL+(1张UPC#贴纸+ITsorting label贴纸,参考翻单PO#4500124874</t>
  </si>
  <si>
    <t xml:space="preserve"> 日期码格式：ZURU INC(BVI) 标准格式 日期：按实际生产日期
Packaging Info: Amazon ES(92107B,
 1. 92107B：92107B Giraffe, 8pcs/ctn; MA 3L(5L warning) B(EAN#版本)收缩膜+1张贴纸(1张UPC#贴纸+ITsorting label贴纸,参考翻单PO#4500124874)+MA 5L(2
 6. 最迟验货不得晚于2024/9/24;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</si>
  <si>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3R9L4BDL</t>
  </si>
  <si>
    <t>4500143709-220</t>
  </si>
  <si>
    <t>8/28取消</t>
  </si>
  <si>
    <t>外箱正面印ZURU Logo+SSCC LABEL（客供贴纸), 侧面印item#（订单上显示的SKU#)+carton size(以工厂实际尺寸为准,单位: inch) +MADE IN CHINA</t>
  </si>
  <si>
    <t>欠客供SSCC Label+UPC贴纸跟返单4500134367；92107A:193052066817, 92107B:193052066824, #92107 MA 1L UPC版本+ UPC贴纸跟返单4500134367；92107A:1
93052066817, 92107B:193052066824, 92107D:193052066831, 92107E:193052066848;</t>
  </si>
  <si>
    <t>日期码格式：ZURU INC(BVI) 标准格式 日期：按实际生产日期
Packaging Info: 
#92107 MA 1L UPC版本+ UPC贴纸跟返单4500134367；92107A:193052066817, 92107B:193052066824, #92107 MA 1L UPC版本+ UPC贴纸跟返单4500134367；92107A:1
93052066817, 92107B:193052066824, 92107D:193052066831, 92107E:193052066848;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</si>
  <si>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4500143709</t>
  </si>
  <si>
    <t>7F6VGT3R</t>
  </si>
  <si>
    <t>4500143709-230</t>
  </si>
  <si>
    <t>49ZY7CQB</t>
  </si>
  <si>
    <t>4500143709-240</t>
  </si>
  <si>
    <t>4IN45WZV</t>
  </si>
  <si>
    <t>4500143709-250</t>
  </si>
  <si>
    <t>4W83FO1Z</t>
  </si>
  <si>
    <t>4500143709-260</t>
  </si>
  <si>
    <t>715SDLFH</t>
  </si>
  <si>
    <t>4500143709-270</t>
  </si>
  <si>
    <t>7O4WCKWL</t>
  </si>
  <si>
    <t>4500143709-280</t>
  </si>
  <si>
    <t>3UHVPNCM</t>
  </si>
  <si>
    <t>4500143709-290</t>
  </si>
  <si>
    <t>7CK5521W</t>
  </si>
  <si>
    <t>4500143730-190</t>
  </si>
  <si>
    <t>欠客供SSCC Label+UPC贴纸跟返单4500134367；92107A:193052066817, 92107B:193052066824, 92107D:193052066831;</t>
  </si>
  <si>
    <t>日期码格式：ZURU INC(BVI) 标准格式 日期：按实际生产日期
Packaging Info: 
#92107 MA 1L UPC版本+ UPC贴纸跟返单4500134367；92107A:193052066817, 92107B:193052066824, 92107D:193052066831;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</si>
  <si>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88CMXPYY</t>
  </si>
  <si>
    <t>4500143730-200</t>
  </si>
  <si>
    <t>日期码格式：ZURU INC(BVI) 标准格式 日期：按实际生产日期
Packaging Info:
#92107 MA 1L UPC版本+ UPC贴纸跟返单4500134367；92107A:193052066817, 92107B:193052066824, 92107D:193052066831;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</si>
  <si>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2RXMJJIL</t>
  </si>
  <si>
    <t>4500143730-210</t>
  </si>
  <si>
    <t>4G6SA98A</t>
  </si>
  <si>
    <t>4500143730-220</t>
  </si>
  <si>
    <t>16YNH2TP</t>
  </si>
  <si>
    <t>4500143730-230</t>
  </si>
  <si>
    <t>3455GMPE</t>
  </si>
  <si>
    <t>4500143730-240</t>
  </si>
  <si>
    <t>欠客供SSCC Label</t>
  </si>
  <si>
    <t>邮包盒图稿跟返单4500134367</t>
  </si>
  <si>
    <t>日期码格式：ZURU INC(BVI) 标准格式 日期：按实际生产日期
Packaging Info: 
#92108 MA 1L UPC版本+ 邮包盒，邮包盒图稿跟返单4500134367；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</si>
  <si>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1YVE7EUJ</t>
  </si>
  <si>
    <t>4500143631-110</t>
  </si>
  <si>
    <t>欠客供SSCC Label+UPC贴纸跟返单4500134367；92107A:193052066817</t>
  </si>
  <si>
    <t>日期码格式：ZURU INC(BVI) 标准格式 日期：按实际生产日期
Packaging Info: 
#92107 MA 1L UPC版本+ UPC贴纸跟返单4500134367；92107A:193052066817.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CHINA，日期使用Z
URU 标准版本 SSCC Label 显示的是客人自己的item#， SSCC Label 贴在外箱正面的正中间，贴一面即可，跟单订购，贴纸离外箱距必须至少3cm，每一张SSCC la
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</si>
  <si>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4500141730-10</t>
  </si>
  <si>
    <t>成品未消耗</t>
  </si>
  <si>
    <t>9/5客供SSCC Label</t>
  </si>
  <si>
    <t>日期码格式：ZURU INC(BVI) 标准格式 日期：按实际生产日期
Packaging Info: #92108: MA 1L UPC版本+ 邮包盒，邮包盒图稿跟返单4500134367；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</si>
  <si>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4500141730-50</t>
  </si>
  <si>
    <t>日期码格式：ZURU INC(BVI) 标准格式 日期：按实际生产日期
Packaging Info: #92108: MA 1L UPC版本+ 邮包盒，邮包盒图稿跟返单4500134367；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</si>
  <si>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4500141730-80</t>
  </si>
  <si>
    <t>ROFU Kinderland Spielwarenhandelsge</t>
  </si>
  <si>
    <t>242273</t>
  </si>
  <si>
    <t>4500145189-30</t>
  </si>
  <si>
    <t>改期到4500145271订单（已完货）</t>
  </si>
  <si>
    <t>9/29*客供价格贴纸+德国TOP 10贴纸+1*不带电布标贴纸贴纸全部翻单：4500126384"</t>
  </si>
  <si>
    <t>日期码格式：ZURU INC(BVI) 标准格式 日期：按实际生产日期
Packaging Info:
"92107:MA A版3L 收缩膜+1*客供价格贴纸+德国TOP 10贴纸+MA 5L 收藏指南+MA 5L 史莱姆袋子+MA 布标+1*不带电布标贴纸+MA 纸袋+MA 5L BABY CARD
贴纸全部翻单：4500126384"
Remark: "1 此单出欧洲，需要无闪粉版本
2 此单需要在CRD当天传验货图片给客户确认才能出货。
3 需准时完成生产，推期出货会有罚款。"</t>
  </si>
  <si>
    <t>Winnie zhong</t>
  </si>
  <si>
    <t>摇篮公子30pcs/展示架</t>
  </si>
  <si>
    <t>10/25取消</t>
  </si>
  <si>
    <t>摇篮公子24pcs/展示架</t>
  </si>
  <si>
    <t>360 SALES SOLUTIONS INC</t>
  </si>
  <si>
    <t>2025ZURU05</t>
  </si>
  <si>
    <t>4500148922-30</t>
  </si>
  <si>
    <t>2024/11/26取消</t>
  </si>
  <si>
    <t>纸箱滞留</t>
  </si>
  <si>
    <t>10/28收到UPC贴纸</t>
  </si>
  <si>
    <t>日期码格式： 标准格式 日期：按实际生产日期
Packaging Info: 
92107 MA 3L EAN包装版本+UPC贴纸，无硼版本 UPC号码193052064738
Remark: "出加拿大
Zuru验货.日期跟踪码：产品外包装及产品本身都必须有日期跟踪码，ZURU标准格式日期码"</t>
  </si>
  <si>
    <t>4500158543-10</t>
  </si>
  <si>
    <t>转单4500163959&amp;4500164028</t>
  </si>
  <si>
    <t>日期码格式：外包装/外箱不要打ZURU标准日期码 日期： 
Packaging Info: 注意:外包装(指:收缩膜/彩卡/铝箔袋/挂卡/PDQ)/外箱不要打ZURU标准日期码!胶件可以打日期码。
 1L MA 收缩膜 + 进口商贴纸+ EAN条码贴纸 ， MA 指南
Remark: 标准配比
 请按期完货， 会有罚金。
 出2个港口Bekasovo 2 &lt;(&gt;&amp;&lt;)&gt; Ural</t>
  </si>
  <si>
    <t>4500158543-20</t>
  </si>
  <si>
    <t>日期码格式：外包装/外箱不要打ZURU标准日期码 日期：
Packaging Info: 注意:外包装(指:收缩膜/彩卡/铝箔袋/挂卡/PDQ)/外箱不要打ZURU标准日期码!胶件可以打日期码。
 1L MA 收缩膜 + 进口商贴纸+ EAN条码贴纸 ， MA 指南
Remark: 标准配比
 请按期完货， 会有罚金。
 出2个港口Bekasovo 2 &lt;(&gt;&amp;&lt;)&gt; Ural</t>
  </si>
  <si>
    <t>Bucheits PO
40119926</t>
  </si>
  <si>
    <t>4/24取消</t>
  </si>
  <si>
    <t>PI:1100028548</t>
  </si>
  <si>
    <t>4500162852-90</t>
  </si>
  <si>
    <t>消耗4500160671-10箱成品</t>
  </si>
  <si>
    <t>转单等通知</t>
  </si>
  <si>
    <t>4500162852-100</t>
  </si>
  <si>
    <t>4500162852-110</t>
  </si>
  <si>
    <t>PI:1100028524</t>
  </si>
  <si>
    <t>4500162852-10</t>
  </si>
  <si>
    <t>4500162852-20</t>
  </si>
  <si>
    <t>4500162852-30</t>
  </si>
  <si>
    <t>4500167846-10</t>
  </si>
  <si>
    <t>客人取消</t>
  </si>
  <si>
    <t>需要在正唛、侧唛右下角各贴一张slip sheet贴纸，直接用A4纸打印出来即可，贴纸尺寸160mm width x 140mm high</t>
  </si>
  <si>
    <t>日期码格式：ZURU INC(BVI) 标准格式 日期：按实际生产日期
Packaging Info: 1.92107SLB
92107-S003：MA最新1L UPC包装
UPC#193052064738, 请先检查条码是否正确再安排做货；
4 Assortment Ratio (Ladybug: Giraffe: Butterfly: Elephant)=1:1:1:1
Slip Sheet: 1 PCS/CTN, 22*4=88ctn=88pcs/slip sheet, 一共需要26套slip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</si>
  <si>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Yoga Huang</t>
  </si>
  <si>
    <t>4500167852-10</t>
  </si>
  <si>
    <t>日期码格式：ZURU INC(BVI) 标准格式 日期：按实际生产日期
Packaging Info: 1.92107-S003：MA最新1L UPC包装
UPC#193052064738, 请先检查条码是否正确再安排做货；
4 Assortment Ratio (Ladybug: Giraffe: Butterfly: Elephant)=1:1:1:1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 此单空运</t>
  </si>
  <si>
    <t>20935533</t>
  </si>
  <si>
    <t>4500170975-30</t>
  </si>
  <si>
    <t>防盗贴纸+欠外箱SSCC Label</t>
  </si>
  <si>
    <t>4500166289-90</t>
  </si>
  <si>
    <t>6/18-防盗贴纸</t>
  </si>
  <si>
    <t>4500169933-20</t>
  </si>
  <si>
    <t>客户预计取消</t>
  </si>
  <si>
    <t>欠外箱贴纸SSCC Label</t>
  </si>
  <si>
    <t>日期码格式：ZURU INC(BVI) 标准格式 日期：按实际生产日期
Packaging Info: 
2. 92107: MA_1L UPC版本包装（收缩膜和收藏指南, MA首选1L，如无1L可用多语且含英语的配套多语包装）+ 箱唛 +外箱贴纸SSCC Label；4 Assortment Ratio (
Ladybug: Giraffe: Butterfly: Elephant)=1:1:1:1;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</si>
  <si>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Distribuidora Liverpool S.A de C.V.</t>
  </si>
  <si>
    <t>4500164920-100</t>
  </si>
  <si>
    <t>6/4收到</t>
  </si>
  <si>
    <t>6/20-UPC贴纸+进口商贴纸+7/4-价标贴纸</t>
  </si>
  <si>
    <t>日期码格式：ZURU INC(BVI) 标准格式 日期：按实际生产日期
Packaging Info:
92108:MA 3L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</si>
  <si>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61971743</t>
  </si>
  <si>
    <t>4500165982-160</t>
  </si>
  <si>
    <t>7/2收到</t>
  </si>
  <si>
    <t>日期码格式：ZURU INC(BVI) 标准格式 日期：按实际生产日期
Packaging Info:
92108:MA 3L EAN包装+UPC贴纸+MA 5L说明书+进口商贴纸+价标贴纸+箱唛+保证，包装和说明书都需要贴一张进口商贴纸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</si>
  <si>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Ava Liang</t>
  </si>
  <si>
    <t>4500158550-20</t>
  </si>
  <si>
    <t>日期码格式：外包装/外箱不要打ZURU标准日期码 日期： 
Packaging Info: 注意:外包装(指:收缩膜/彩卡/铝箔袋/挂卡/PDQ)/外箱不要打ZURU标准日期码!胶件可以打日期码。
 1L MA 收缩膜 + 进口商贴纸翻4500158543+ EAN条码贴纸翻4500158543 ， MA 指南
Remark: 标准配比
 请按期完货， 会有罚金。
 出2个港口Bekasovo 2 &lt;(&gt;&amp;&lt;)&gt; Ural</t>
  </si>
  <si>
    <t>4500164094-20</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</si>
  <si>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</si>
  <si>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1L MA UPC包装+ 进口商贴纸翻4500164050+ EAN条码贴纸翻4500164050， MA 说明书/指南（如有） ;
Remark: 标准配比
请按期完货， 会有罚金。
出2个港口Bekasovo 2 &lt;(&gt;&amp;&lt;)&gt; Ural</t>
  </si>
  <si>
    <t>4500164094-40</t>
  </si>
  <si>
    <t>4500164094-10</t>
  </si>
  <si>
    <t>进口商贴纸EAN条码贴纸翻4500164050</t>
  </si>
  <si>
    <t>4500164094-30</t>
  </si>
  <si>
    <t>4500164050-10</t>
  </si>
  <si>
    <t>5/12-进口商贴纸+ EAN条码贴纸</t>
  </si>
  <si>
    <t>日期码格式：外包装/外箱不要打ZURU标准日期码 日期：
Packaging Info: 注意:外包装(指:收缩膜/彩卡/铝箔袋/挂卡/PDQ)/外箱不要打ZURU标准日期码!胶件可以打日期码。
1L MA UPC包装+ 进口商贴纸+ EAN条码贴纸， MA 说明书/指南（如有） ;
Remark: 标准配比
请按期完货， 会有罚金。
出2个港口Bekasovo 2 &lt;(&gt;&amp;&lt;)&gt; Ural</t>
  </si>
  <si>
    <t>4500164050-30</t>
  </si>
  <si>
    <t>4500164050-20</t>
  </si>
  <si>
    <t>4500164050-40</t>
  </si>
  <si>
    <t>999-61851</t>
  </si>
  <si>
    <t>4500189742-20</t>
  </si>
  <si>
    <t>1/21客人取消</t>
  </si>
  <si>
    <t>4国警告语贴纸翻4500186548</t>
  </si>
  <si>
    <t>日期码格式：ZURU INC(BVI) 标准格式 日期：按实际生产日期
Packaging Info: 9
92107：MA B版1L UPC收缩膜+1张4国警告语贴纸（Czech-Hugarian-Polish-Slovak）新稿,先检查包装条码#193052064738是否正确再安排做货)；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</si>
</sst>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d\-mmm\-yy;@"/>
    <numFmt numFmtId="177" formatCode="yyyy/m/d&quot;周&quot;aaa"/>
    <numFmt numFmtId="178" formatCode="[$-409]d/mmm/yy;@"/>
    <numFmt numFmtId="179" formatCode="yyyy/m/d;@"/>
    <numFmt numFmtId="180" formatCode="m/d;@"/>
    <numFmt numFmtId="181" formatCode="m&quot;月&quot;d&quot;日&quot;;@"/>
    <numFmt numFmtId="182" formatCode="&quot;US$&quot;#,##0_);[Red]\(&quot;US$&quot;#,##0\)"/>
    <numFmt numFmtId="183" formatCode="&quot;US$&quot;#,##0.00;\-&quot;US$&quot;#,##0.00"/>
    <numFmt numFmtId="184" formatCode="0_);[Red]\(0\)"/>
    <numFmt numFmtId="185" formatCode="#,##0_);[Red]\(#,##0\)"/>
    <numFmt numFmtId="186" formatCode="0_ "/>
    <numFmt numFmtId="187" formatCode="0_ ;[Red]\-0\ "/>
    <numFmt numFmtId="188" formatCode="_-* #,##0_-;\-* #,##0_-;_-* &quot;-&quot;??_-;_-@_-"/>
    <numFmt numFmtId="189" formatCode="\¥#,##0.00_);[Red]\(\¥#,##0.00\)"/>
    <numFmt numFmtId="190" formatCode="#,##0.000000_);[Red]\(#,##0.000000\)"/>
    <numFmt numFmtId="191" formatCode="#,##0_ "/>
    <numFmt numFmtId="192" formatCode="\¥#,##0_);[Red]\(\¥#,##0\)"/>
    <numFmt numFmtId="193" formatCode="_ * #,##0_ ;_ * \-#,##0_ ;_ * &quot;-&quot;??_ ;_ @_ "/>
    <numFmt numFmtId="194" formatCode="&quot;$&quot;#,##0.00_);[Red]\(&quot;$&quot;#,##0.00\)"/>
    <numFmt numFmtId="195" formatCode="0.00_);[Red]\(0.00\)"/>
  </numFmts>
  <fonts count="131">
    <font>
      <sz val="11"/>
      <color theme="1"/>
      <name val="宋体"/>
      <charset val="134"/>
      <scheme val="minor"/>
    </font>
    <font>
      <sz val="11"/>
      <name val="Arial"/>
      <charset val="0"/>
    </font>
    <font>
      <sz val="12"/>
      <name val="宋体"/>
      <charset val="134"/>
    </font>
    <font>
      <sz val="11"/>
      <name val="宋体"/>
      <charset val="134"/>
    </font>
    <font>
      <sz val="10"/>
      <name val="宋体"/>
      <charset val="134"/>
      <scheme val="minor"/>
    </font>
    <font>
      <sz val="10"/>
      <color rgb="FFFF0000"/>
      <name val="宋体"/>
      <charset val="134"/>
      <scheme val="minor"/>
    </font>
    <font>
      <sz val="10"/>
      <color rgb="FFF7241F"/>
      <name val="宋体"/>
      <charset val="134"/>
      <scheme val="minor"/>
    </font>
    <font>
      <b/>
      <sz val="10"/>
      <name val="宋体"/>
      <charset val="0"/>
      <scheme val="minor"/>
    </font>
    <font>
      <sz val="10"/>
      <name val="等线"/>
      <charset val="134"/>
    </font>
    <font>
      <sz val="9"/>
      <name val="Arial"/>
      <charset val="0"/>
    </font>
    <font>
      <sz val="11"/>
      <name val="宋体"/>
      <charset val="0"/>
    </font>
    <font>
      <sz val="10"/>
      <name val="Arial"/>
      <charset val="134"/>
    </font>
    <font>
      <sz val="10"/>
      <name val="宋体"/>
      <charset val="134"/>
    </font>
    <font>
      <sz val="10"/>
      <name val="宋体"/>
      <charset val="0"/>
      <scheme val="minor"/>
    </font>
    <font>
      <sz val="10"/>
      <name val="宋体"/>
      <charset val="0"/>
    </font>
    <font>
      <b/>
      <sz val="12"/>
      <color rgb="FFFF0000"/>
      <name val="宋体"/>
      <charset val="0"/>
    </font>
    <font>
      <b/>
      <sz val="10"/>
      <name val="宋体"/>
      <charset val="134"/>
      <scheme val="minor"/>
    </font>
    <font>
      <sz val="12"/>
      <name val="宋体"/>
      <charset val="0"/>
      <scheme val="major"/>
    </font>
    <font>
      <b/>
      <sz val="10"/>
      <color rgb="FF00B0F0"/>
      <name val="宋体"/>
      <charset val="0"/>
      <scheme val="minor"/>
    </font>
    <font>
      <sz val="10"/>
      <color rgb="FFFF0000"/>
      <name val="宋体"/>
      <charset val="0"/>
      <scheme val="minor"/>
    </font>
    <font>
      <sz val="10"/>
      <color rgb="FFF7241F"/>
      <name val="宋体"/>
      <charset val="0"/>
      <scheme val="minor"/>
    </font>
    <font>
      <sz val="10"/>
      <color rgb="FFFF0000"/>
      <name val="宋体"/>
      <charset val="134"/>
    </font>
    <font>
      <sz val="10"/>
      <color rgb="FF1506E0"/>
      <name val="宋体"/>
      <charset val="134"/>
      <scheme val="minor"/>
    </font>
    <font>
      <b/>
      <sz val="10"/>
      <color rgb="FFFF0000"/>
      <name val="宋体"/>
      <charset val="134"/>
      <scheme val="minor"/>
    </font>
    <font>
      <b/>
      <sz val="11"/>
      <color rgb="FFFF0000"/>
      <name val="宋体"/>
      <charset val="134"/>
    </font>
    <font>
      <sz val="11"/>
      <name val="宋体"/>
      <charset val="134"/>
      <scheme val="minor"/>
    </font>
    <font>
      <sz val="10"/>
      <color rgb="FF0000FF"/>
      <name val="宋体"/>
      <charset val="0"/>
      <scheme val="minor"/>
    </font>
    <font>
      <sz val="11"/>
      <color rgb="FFFF0000"/>
      <name val="Arial"/>
      <charset val="0"/>
    </font>
    <font>
      <sz val="10"/>
      <name val="Tahoma"/>
      <charset val="0"/>
    </font>
    <font>
      <sz val="10"/>
      <color rgb="FFFF0000"/>
      <name val="Tahoma"/>
      <charset val="0"/>
    </font>
    <font>
      <sz val="11"/>
      <color rgb="FFFF0000"/>
      <name val="宋体"/>
      <charset val="134"/>
      <scheme val="minor"/>
    </font>
    <font>
      <sz val="10"/>
      <color rgb="FFFF0000"/>
      <name val="宋体"/>
      <charset val="0"/>
    </font>
    <font>
      <b/>
      <sz val="14"/>
      <name val="Arial"/>
      <charset val="0"/>
    </font>
    <font>
      <b/>
      <sz val="10"/>
      <name val="宋体"/>
      <charset val="134"/>
    </font>
    <font>
      <b/>
      <sz val="10"/>
      <name val="宋体"/>
      <charset val="0"/>
    </font>
    <font>
      <sz val="8"/>
      <name val="宋体"/>
      <charset val="134"/>
    </font>
    <font>
      <b/>
      <sz val="10"/>
      <color rgb="FFFF0000"/>
      <name val="宋体"/>
      <charset val="0"/>
    </font>
    <font>
      <b/>
      <sz val="10"/>
      <color rgb="FF00B0F0"/>
      <name val="宋体"/>
      <charset val="0"/>
    </font>
    <font>
      <b/>
      <sz val="10"/>
      <color rgb="FFFF0000"/>
      <name val="宋体"/>
      <charset val="134"/>
    </font>
    <font>
      <b/>
      <sz val="14"/>
      <color rgb="FFFF0000"/>
      <name val="Arial"/>
      <charset val="0"/>
    </font>
    <font>
      <sz val="10"/>
      <name val="Calibri"/>
      <charset val="134"/>
    </font>
    <font>
      <sz val="11"/>
      <name val="Calibri"/>
      <charset val="0"/>
    </font>
    <font>
      <sz val="11"/>
      <color theme="1"/>
      <name val="Calibri"/>
      <charset val="0"/>
    </font>
    <font>
      <sz val="10"/>
      <name val="Arial"/>
      <charset val="0"/>
    </font>
    <font>
      <sz val="10"/>
      <color rgb="FFFF0000"/>
      <name val="Arial"/>
      <charset val="0"/>
    </font>
    <font>
      <b/>
      <sz val="10"/>
      <color theme="0"/>
      <name val="Times New Roman"/>
      <charset val="0"/>
    </font>
    <font>
      <b/>
      <sz val="10"/>
      <name val="Times New Roman"/>
      <charset val="0"/>
    </font>
    <font>
      <sz val="10"/>
      <name val="Times New Roman"/>
      <charset val="0"/>
    </font>
    <font>
      <b/>
      <sz val="10"/>
      <color rgb="FFC00000"/>
      <name val="Times New Roman"/>
      <charset val="0"/>
    </font>
    <font>
      <sz val="10"/>
      <color rgb="FFC00000"/>
      <name val="Times New Roman"/>
      <charset val="0"/>
    </font>
    <font>
      <sz val="10"/>
      <color rgb="FFFF0000"/>
      <name val="Times New Roman"/>
      <charset val="0"/>
    </font>
    <font>
      <b/>
      <sz val="10"/>
      <color rgb="FFFFFF00"/>
      <name val="Times New Roman"/>
      <charset val="0"/>
    </font>
    <font>
      <sz val="13"/>
      <name val="Times New Roman"/>
      <charset val="134"/>
    </font>
    <font>
      <b/>
      <sz val="10"/>
      <color rgb="FF0000CC"/>
      <name val="Times New Roman"/>
      <charset val="134"/>
    </font>
    <font>
      <sz val="12"/>
      <name val="Times New Roman"/>
      <charset val="134"/>
    </font>
    <font>
      <b/>
      <sz val="10"/>
      <color theme="0"/>
      <name val="Times New Roman"/>
      <charset val="134"/>
    </font>
    <font>
      <b/>
      <sz val="10"/>
      <color theme="0"/>
      <name val="宋体"/>
      <charset val="134"/>
    </font>
    <font>
      <b/>
      <sz val="10"/>
      <name val="Times New Roman"/>
      <charset val="134"/>
    </font>
    <font>
      <sz val="10"/>
      <name val="Times New Roman"/>
      <charset val="134"/>
    </font>
    <font>
      <b/>
      <sz val="10"/>
      <color rgb="FF0070C0"/>
      <name val="Times New Roman"/>
      <charset val="134"/>
    </font>
    <font>
      <sz val="10"/>
      <color rgb="FFFF0000"/>
      <name val="Times New Roman"/>
      <charset val="134"/>
    </font>
    <font>
      <sz val="10"/>
      <color theme="0"/>
      <name val="Times New Roman"/>
      <charset val="134"/>
    </font>
    <font>
      <sz val="10"/>
      <color theme="0"/>
      <name val="宋体"/>
      <charset val="134"/>
    </font>
    <font>
      <sz val="10"/>
      <color rgb="FF2727F0"/>
      <name val="宋体"/>
      <charset val="134"/>
      <scheme val="minor"/>
    </font>
    <font>
      <sz val="10"/>
      <color rgb="FF0000FF"/>
      <name val="宋体"/>
      <charset val="134"/>
      <scheme val="minor"/>
    </font>
    <font>
      <sz val="10"/>
      <color rgb="FF000000"/>
      <name val="宋体"/>
      <charset val="134"/>
      <scheme val="minor"/>
    </font>
    <font>
      <sz val="10"/>
      <color theme="1"/>
      <name val="宋体"/>
      <charset val="134"/>
      <scheme val="minor"/>
    </font>
    <font>
      <b/>
      <sz val="10"/>
      <color rgb="FF000000"/>
      <name val="宋体"/>
      <charset val="0"/>
      <scheme val="minor"/>
    </font>
    <font>
      <sz val="10"/>
      <color rgb="FF2727F0"/>
      <name val="宋体"/>
      <charset val="0"/>
      <scheme val="minor"/>
    </font>
    <font>
      <b/>
      <sz val="10"/>
      <color rgb="FFFF0000"/>
      <name val="宋体"/>
      <charset val="0"/>
      <scheme val="minor"/>
    </font>
    <font>
      <sz val="10"/>
      <color rgb="FF2727F0"/>
      <name val="宋体"/>
      <charset val="0"/>
      <scheme val="major"/>
    </font>
    <font>
      <sz val="12"/>
      <color rgb="FF2727F0"/>
      <name val="宋体"/>
      <charset val="134"/>
    </font>
    <font>
      <b/>
      <sz val="10"/>
      <color indexed="10"/>
      <name val="宋体"/>
      <charset val="0"/>
      <scheme val="minor"/>
    </font>
    <font>
      <b/>
      <sz val="10"/>
      <color indexed="8"/>
      <name val="宋体"/>
      <charset val="134"/>
      <scheme val="minor"/>
    </font>
    <font>
      <b/>
      <sz val="10"/>
      <color rgb="FF000000"/>
      <name val="宋体"/>
      <charset val="134"/>
      <scheme val="minor"/>
    </font>
    <font>
      <b/>
      <sz val="10"/>
      <color rgb="FF0000FF"/>
      <name val="宋体"/>
      <charset val="0"/>
      <scheme val="minor"/>
    </font>
    <font>
      <sz val="10"/>
      <color rgb="FF1506E0"/>
      <name val="宋体"/>
      <charset val="0"/>
      <scheme val="minor"/>
    </font>
    <font>
      <sz val="11"/>
      <color rgb="FF0E2EF0"/>
      <name val="Arial"/>
      <charset val="0"/>
    </font>
    <font>
      <sz val="11"/>
      <color rgb="FF2727F0"/>
      <name val="宋体"/>
      <charset val="134"/>
      <scheme val="minor"/>
    </font>
    <font>
      <b/>
      <sz val="10"/>
      <color theme="1"/>
      <name val="宋体"/>
      <charset val="134"/>
      <scheme val="minor"/>
    </font>
    <font>
      <b/>
      <sz val="11"/>
      <color rgb="FF7030A0"/>
      <name val="宋体"/>
      <charset val="0"/>
    </font>
    <font>
      <b/>
      <sz val="11"/>
      <color rgb="FF7030A0"/>
      <name val="新宋体"/>
      <charset val="0"/>
    </font>
    <font>
      <b/>
      <sz val="10"/>
      <color rgb="FF2727F0"/>
      <name val="宋体"/>
      <charset val="134"/>
      <scheme val="minor"/>
    </font>
    <font>
      <sz val="14"/>
      <color rgb="FF2727F0"/>
      <name val="宋体"/>
      <charset val="0"/>
    </font>
    <font>
      <sz val="10"/>
      <color rgb="FF000000"/>
      <name val="宋体"/>
      <charset val="0"/>
      <scheme val="minor"/>
    </font>
    <font>
      <sz val="10"/>
      <color theme="1"/>
      <name val="宋体"/>
      <charset val="0"/>
      <scheme val="minor"/>
    </font>
    <font>
      <sz val="12"/>
      <color rgb="FF2727F0"/>
      <name val="宋体"/>
      <charset val="134"/>
      <scheme val="minor"/>
    </font>
    <font>
      <sz val="14"/>
      <color rgb="FF2727F0"/>
      <name val="宋体"/>
      <charset val="0"/>
      <scheme val="minor"/>
    </font>
    <font>
      <sz val="8"/>
      <color rgb="FF2727F0"/>
      <name val="宋体"/>
      <charset val="0"/>
      <scheme val="minor"/>
    </font>
    <font>
      <sz val="14"/>
      <color rgb="FF1506E0"/>
      <name val="宋体"/>
      <charset val="0"/>
    </font>
    <font>
      <b/>
      <sz val="10"/>
      <color rgb="FF2727F0"/>
      <name val="宋体"/>
      <charset val="0"/>
      <scheme val="minor"/>
    </font>
    <font>
      <b/>
      <sz val="11"/>
      <color rgb="FF0E2EF0"/>
      <name val="宋体"/>
      <charset val="134"/>
    </font>
    <font>
      <b/>
      <sz val="11"/>
      <color rgb="FF2727F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1"/>
      <color indexed="8"/>
      <name val="宋体"/>
      <charset val="134"/>
    </font>
    <font>
      <sz val="10"/>
      <name val="Helv"/>
      <charset val="0"/>
    </font>
    <font>
      <sz val="9"/>
      <color rgb="FF2727F0"/>
      <name val="STSong-Light"/>
      <charset val="134"/>
    </font>
    <font>
      <sz val="10"/>
      <name val="微软雅黑"/>
      <charset val="134"/>
    </font>
    <font>
      <b/>
      <sz val="10"/>
      <color indexed="9"/>
      <name val="Tahoma"/>
      <charset val="0"/>
    </font>
    <font>
      <b/>
      <sz val="10"/>
      <color indexed="9"/>
      <name val="Times New Roman"/>
      <charset val="0"/>
    </font>
    <font>
      <sz val="10"/>
      <color indexed="10"/>
      <name val="微软雅黑"/>
      <charset val="134"/>
    </font>
    <font>
      <sz val="10"/>
      <color indexed="10"/>
      <name val="Times New Roman"/>
      <charset val="0"/>
    </font>
    <font>
      <sz val="10"/>
      <color indexed="10"/>
      <name val="宋体"/>
      <charset val="134"/>
    </font>
    <font>
      <sz val="13"/>
      <name val="宋体"/>
      <charset val="134"/>
    </font>
    <font>
      <b/>
      <sz val="10"/>
      <color indexed="10"/>
      <name val="宋体"/>
      <charset val="134"/>
    </font>
    <font>
      <b/>
      <sz val="14"/>
      <name val="宋体"/>
      <charset val="0"/>
    </font>
    <font>
      <b/>
      <sz val="10"/>
      <color indexed="9"/>
      <name val="宋体"/>
      <charset val="134"/>
    </font>
    <font>
      <b/>
      <sz val="9"/>
      <name val="宋体"/>
      <charset val="134"/>
    </font>
    <font>
      <b/>
      <sz val="12"/>
      <name val="宋体"/>
      <charset val="134"/>
    </font>
    <font>
      <sz val="9"/>
      <name val="宋体"/>
      <charset val="134"/>
    </font>
    <font>
      <sz val="12"/>
      <name val="宋体"/>
      <charset val="134"/>
    </font>
    <font>
      <sz val="10"/>
      <name val="宋体"/>
      <charset val="134"/>
    </font>
  </fonts>
  <fills count="4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8" tint="0.8"/>
        <bgColor indexed="64"/>
      </patternFill>
    </fill>
    <fill>
      <patternFill patternType="solid">
        <fgColor theme="6" tint="0.8"/>
        <bgColor indexed="64"/>
      </patternFill>
    </fill>
    <fill>
      <patternFill patternType="solid">
        <fgColor theme="0"/>
        <bgColor indexed="64"/>
      </patternFill>
    </fill>
    <fill>
      <patternFill patternType="solid">
        <fgColor theme="1" tint="0.499984740745262"/>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theme="9" tint="-0.249977111117893"/>
        <bgColor indexed="64"/>
      </patternFill>
    </fill>
    <fill>
      <patternFill patternType="solid">
        <fgColor indexed="9"/>
        <bgColor indexed="64"/>
      </patternFill>
    </fill>
    <fill>
      <patternFill patternType="solid">
        <fgColor theme="1" tint="0.349986266670736"/>
        <bgColor indexed="64"/>
      </patternFill>
    </fill>
    <fill>
      <patternFill patternType="solid">
        <fgColor theme="6" tint="0.599993896298105"/>
        <bgColor indexed="64"/>
      </patternFill>
    </fill>
    <fill>
      <patternFill patternType="solid">
        <fgColor rgb="FF99FF99"/>
        <bgColor indexed="64"/>
      </patternFill>
    </fill>
    <fill>
      <patternFill patternType="solid">
        <fgColor theme="7" tint="0.799981688894314"/>
        <bgColor indexed="64"/>
      </patternFill>
    </fill>
    <fill>
      <patternFill patternType="solid">
        <fgColor rgb="FFFFC000"/>
        <bgColor indexed="64"/>
      </patternFill>
    </fill>
    <fill>
      <patternFill patternType="solid">
        <fgColor rgb="FFFFFF66"/>
        <bgColor indexed="64"/>
      </patternFill>
    </fill>
    <fill>
      <patternFill patternType="solid">
        <fgColor theme="6"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medium">
        <color auto="1"/>
      </right>
      <top style="thin">
        <color auto="1"/>
      </top>
      <bottom style="medium">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diagonal/>
    </border>
    <border>
      <left style="medium">
        <color auto="1"/>
      </left>
      <right/>
      <top style="thin">
        <color auto="1"/>
      </top>
      <bottom style="thin">
        <color auto="1"/>
      </bottom>
      <diagonal/>
    </border>
    <border>
      <left style="thick">
        <color auto="1"/>
      </left>
      <right/>
      <top style="thin">
        <color auto="1"/>
      </top>
      <bottom/>
      <diagonal/>
    </border>
    <border>
      <left/>
      <right/>
      <top style="thin">
        <color auto="1"/>
      </top>
      <bottom style="thin">
        <color auto="1"/>
      </bottom>
      <diagonal/>
    </border>
    <border>
      <left style="thick">
        <color auto="1"/>
      </left>
      <right/>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ck">
        <color auto="1"/>
      </left>
      <right style="thin">
        <color auto="1"/>
      </right>
      <top/>
      <bottom style="thin">
        <color auto="1"/>
      </bottom>
      <diagonal/>
    </border>
    <border>
      <left/>
      <right style="thick">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bottom style="thick">
        <color auto="1"/>
      </bottom>
      <diagonal/>
    </border>
    <border>
      <left style="thin">
        <color auto="1"/>
      </left>
      <right/>
      <top/>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top/>
      <bottom style="medium">
        <color auto="1"/>
      </bottom>
      <diagonal/>
    </border>
    <border>
      <left/>
      <right style="thin">
        <color auto="1"/>
      </right>
      <top style="medium">
        <color auto="1"/>
      </top>
      <bottom/>
      <diagonal/>
    </border>
    <border>
      <left style="medium">
        <color auto="1"/>
      </left>
      <right/>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0" fillId="21" borderId="74" applyNumberFormat="0" applyFont="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75" applyNumberFormat="0" applyFill="0" applyAlignment="0" applyProtection="0">
      <alignment vertical="center"/>
    </xf>
    <xf numFmtId="0" fontId="99" fillId="0" borderId="75" applyNumberFormat="0" applyFill="0" applyAlignment="0" applyProtection="0">
      <alignment vertical="center"/>
    </xf>
    <xf numFmtId="0" fontId="100" fillId="0" borderId="76" applyNumberFormat="0" applyFill="0" applyAlignment="0" applyProtection="0">
      <alignment vertical="center"/>
    </xf>
    <xf numFmtId="0" fontId="100" fillId="0" borderId="0" applyNumberFormat="0" applyFill="0" applyBorder="0" applyAlignment="0" applyProtection="0">
      <alignment vertical="center"/>
    </xf>
    <xf numFmtId="0" fontId="101" fillId="22" borderId="77" applyNumberFormat="0" applyAlignment="0" applyProtection="0">
      <alignment vertical="center"/>
    </xf>
    <xf numFmtId="0" fontId="102" fillId="23" borderId="78" applyNumberFormat="0" applyAlignment="0" applyProtection="0">
      <alignment vertical="center"/>
    </xf>
    <xf numFmtId="0" fontId="103" fillId="23" borderId="77" applyNumberFormat="0" applyAlignment="0" applyProtection="0">
      <alignment vertical="center"/>
    </xf>
    <xf numFmtId="0" fontId="104" fillId="24" borderId="79" applyNumberFormat="0" applyAlignment="0" applyProtection="0">
      <alignment vertical="center"/>
    </xf>
    <xf numFmtId="0" fontId="105" fillId="0" borderId="80" applyNumberFormat="0" applyFill="0" applyAlignment="0" applyProtection="0">
      <alignment vertical="center"/>
    </xf>
    <xf numFmtId="0" fontId="106" fillId="0" borderId="81" applyNumberFormat="0" applyFill="0" applyAlignment="0" applyProtection="0">
      <alignment vertical="center"/>
    </xf>
    <xf numFmtId="0" fontId="107" fillId="25" borderId="0" applyNumberFormat="0" applyBorder="0" applyAlignment="0" applyProtection="0">
      <alignment vertical="center"/>
    </xf>
    <xf numFmtId="0" fontId="108" fillId="26" borderId="0" applyNumberFormat="0" applyBorder="0" applyAlignment="0" applyProtection="0">
      <alignment vertical="center"/>
    </xf>
    <xf numFmtId="0" fontId="109" fillId="27" borderId="0" applyNumberFormat="0" applyBorder="0" applyAlignment="0" applyProtection="0">
      <alignment vertical="center"/>
    </xf>
    <xf numFmtId="0" fontId="110" fillId="28" borderId="0" applyNumberFormat="0" applyBorder="0" applyAlignment="0" applyProtection="0">
      <alignment vertical="center"/>
    </xf>
    <xf numFmtId="0" fontId="111" fillId="29" borderId="0" applyNumberFormat="0" applyBorder="0" applyAlignment="0" applyProtection="0">
      <alignment vertical="center"/>
    </xf>
    <xf numFmtId="0" fontId="111" fillId="30"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11" fillId="33" borderId="0" applyNumberFormat="0" applyBorder="0" applyAlignment="0" applyProtection="0">
      <alignment vertical="center"/>
    </xf>
    <xf numFmtId="0" fontId="111" fillId="34" borderId="0" applyNumberFormat="0" applyBorder="0" applyAlignment="0" applyProtection="0">
      <alignment vertical="center"/>
    </xf>
    <xf numFmtId="0" fontId="110" fillId="35" borderId="0" applyNumberFormat="0" applyBorder="0" applyAlignment="0" applyProtection="0">
      <alignment vertical="center"/>
    </xf>
    <xf numFmtId="0" fontId="110" fillId="36" borderId="0" applyNumberFormat="0" applyBorder="0" applyAlignment="0" applyProtection="0">
      <alignment vertical="center"/>
    </xf>
    <xf numFmtId="0" fontId="111" fillId="10" borderId="0" applyNumberFormat="0" applyBorder="0" applyAlignment="0" applyProtection="0">
      <alignment vertical="center"/>
    </xf>
    <xf numFmtId="0" fontId="111" fillId="14" borderId="0" applyNumberFormat="0" applyBorder="0" applyAlignment="0" applyProtection="0">
      <alignment vertical="center"/>
    </xf>
    <xf numFmtId="0" fontId="110" fillId="37" borderId="0" applyNumberFormat="0" applyBorder="0" applyAlignment="0" applyProtection="0">
      <alignment vertical="center"/>
    </xf>
    <xf numFmtId="0" fontId="110" fillId="38" borderId="0" applyNumberFormat="0" applyBorder="0" applyAlignment="0" applyProtection="0">
      <alignment vertical="center"/>
    </xf>
    <xf numFmtId="0" fontId="111" fillId="16" borderId="0" applyNumberFormat="0" applyBorder="0" applyAlignment="0" applyProtection="0">
      <alignment vertical="center"/>
    </xf>
    <xf numFmtId="0" fontId="111" fillId="39" borderId="0" applyNumberFormat="0" applyBorder="0" applyAlignment="0" applyProtection="0">
      <alignment vertical="center"/>
    </xf>
    <xf numFmtId="0" fontId="110" fillId="40" borderId="0" applyNumberFormat="0" applyBorder="0" applyAlignment="0" applyProtection="0">
      <alignment vertical="center"/>
    </xf>
    <xf numFmtId="0" fontId="110" fillId="41" borderId="0" applyNumberFormat="0" applyBorder="0" applyAlignment="0" applyProtection="0">
      <alignment vertical="center"/>
    </xf>
    <xf numFmtId="0" fontId="111" fillId="42" borderId="0" applyNumberFormat="0" applyBorder="0" applyAlignment="0" applyProtection="0">
      <alignment vertical="center"/>
    </xf>
    <xf numFmtId="0" fontId="111" fillId="43" borderId="0" applyNumberFormat="0" applyBorder="0" applyAlignment="0" applyProtection="0">
      <alignment vertical="center"/>
    </xf>
    <xf numFmtId="0" fontId="110" fillId="44" borderId="0" applyNumberFormat="0" applyBorder="0" applyAlignment="0" applyProtection="0">
      <alignment vertical="center"/>
    </xf>
    <xf numFmtId="0" fontId="110" fillId="45" borderId="0" applyNumberFormat="0" applyBorder="0" applyAlignment="0" applyProtection="0">
      <alignment vertical="center"/>
    </xf>
    <xf numFmtId="0" fontId="111" fillId="46" borderId="0" applyNumberFormat="0" applyBorder="0" applyAlignment="0" applyProtection="0">
      <alignment vertical="center"/>
    </xf>
    <xf numFmtId="0" fontId="111" fillId="47" borderId="0" applyNumberFormat="0" applyBorder="0" applyAlignment="0" applyProtection="0">
      <alignment vertical="center"/>
    </xf>
    <xf numFmtId="0" fontId="110" fillId="48" borderId="0" applyNumberFormat="0" applyBorder="0" applyAlignment="0" applyProtection="0">
      <alignment vertical="center"/>
    </xf>
    <xf numFmtId="176" fontId="0" fillId="0" borderId="0"/>
    <xf numFmtId="0" fontId="2" fillId="0" borderId="0"/>
    <xf numFmtId="0" fontId="112" fillId="0" borderId="0">
      <alignment vertical="center"/>
    </xf>
    <xf numFmtId="0" fontId="2" fillId="0" borderId="0"/>
    <xf numFmtId="0" fontId="113" fillId="0" borderId="0">
      <alignment vertical="center"/>
    </xf>
    <xf numFmtId="0" fontId="114" fillId="0" borderId="0"/>
  </cellStyleXfs>
  <cellXfs count="953">
    <xf numFmtId="0" fontId="0" fillId="0" borderId="0" xfId="0">
      <alignment vertical="center"/>
    </xf>
    <xf numFmtId="0" fontId="1" fillId="0" borderId="0" xfId="0" applyFont="1" applyFill="1" applyBorder="1" applyAlignment="1">
      <alignment horizontal="center" vertical="top" wrapText="1"/>
    </xf>
    <xf numFmtId="0" fontId="2" fillId="0" borderId="1"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6" fillId="0" borderId="0" xfId="0" applyFont="1" applyFill="1" applyBorder="1" applyAlignment="1">
      <alignment vertical="center"/>
    </xf>
    <xf numFmtId="0" fontId="5" fillId="0" borderId="0" xfId="0" applyFont="1" applyFill="1" applyBorder="1" applyAlignment="1" applyProtection="1">
      <alignment vertical="center"/>
      <protection locked="0"/>
    </xf>
    <xf numFmtId="0" fontId="0" fillId="0" borderId="0" xfId="0" applyFill="1">
      <alignment vertical="center"/>
    </xf>
    <xf numFmtId="0" fontId="0" fillId="0" borderId="0" xfId="0" applyFill="1" applyAlignment="1">
      <alignment horizontal="center" vertical="center"/>
    </xf>
    <xf numFmtId="0" fontId="7" fillId="0" borderId="1" xfId="0" applyFont="1" applyFill="1" applyBorder="1" applyAlignment="1">
      <alignment horizontal="center" vertical="top" wrapText="1" shrinkToFit="1"/>
    </xf>
    <xf numFmtId="177" fontId="8" fillId="0" borderId="1" xfId="0" applyNumberFormat="1" applyFont="1" applyFill="1" applyBorder="1" applyAlignment="1">
      <alignment horizontal="center" vertical="center" wrapText="1" shrinkToFi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177" fontId="8" fillId="0" borderId="2" xfId="0" applyNumberFormat="1" applyFont="1" applyFill="1" applyBorder="1" applyAlignment="1">
      <alignment horizontal="center" vertical="center" wrapText="1" shrinkToFi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177" fontId="8" fillId="0" borderId="1" xfId="0" applyNumberFormat="1" applyFont="1" applyFill="1" applyBorder="1" applyAlignment="1">
      <alignment horizontal="center" vertical="center" shrinkToFit="1"/>
    </xf>
    <xf numFmtId="0" fontId="9"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10" fillId="0" borderId="1" xfId="0" applyNumberFormat="1" applyFont="1" applyFill="1" applyBorder="1" applyAlignment="1">
      <alignment horizontal="center" vertical="center" shrinkToFit="1"/>
    </xf>
    <xf numFmtId="0" fontId="11"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shrinkToFit="1"/>
    </xf>
    <xf numFmtId="0" fontId="12" fillId="0" borderId="1" xfId="0"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178"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wrapText="1"/>
    </xf>
    <xf numFmtId="179" fontId="13" fillId="0"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shrinkToFit="1"/>
    </xf>
    <xf numFmtId="0" fontId="13" fillId="0" borderId="1" xfId="0" applyNumberFormat="1" applyFont="1" applyFill="1" applyBorder="1" applyAlignment="1">
      <alignment horizontal="center" vertical="center" shrinkToFit="1"/>
    </xf>
    <xf numFmtId="49" fontId="4" fillId="0" borderId="1" xfId="0" applyNumberFormat="1" applyFont="1" applyFill="1" applyBorder="1" applyAlignment="1">
      <alignment horizontal="center" vertical="center" wrapText="1"/>
    </xf>
    <xf numFmtId="179" fontId="14" fillId="0" borderId="1" xfId="0" applyNumberFormat="1" applyFont="1" applyFill="1" applyBorder="1" applyAlignment="1">
      <alignment horizontal="center" vertical="center"/>
    </xf>
    <xf numFmtId="0" fontId="14"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shrinkToFit="1"/>
    </xf>
    <xf numFmtId="0" fontId="14" fillId="0" borderId="1" xfId="0" applyNumberFormat="1" applyFont="1" applyFill="1" applyBorder="1" applyAlignment="1">
      <alignment horizontal="center" vertical="center" shrinkToFit="1"/>
    </xf>
    <xf numFmtId="49" fontId="12"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shrinkToFit="1"/>
    </xf>
    <xf numFmtId="180" fontId="7" fillId="0" borderId="1" xfId="0" applyNumberFormat="1" applyFont="1" applyFill="1" applyBorder="1" applyAlignment="1">
      <alignment horizontal="center" vertical="top" wrapText="1" shrinkToFit="1"/>
    </xf>
    <xf numFmtId="0" fontId="13" fillId="0" borderId="1" xfId="0" applyFont="1" applyFill="1" applyBorder="1" applyAlignment="1">
      <alignment horizontal="center" vertical="center"/>
    </xf>
    <xf numFmtId="0" fontId="14" fillId="0" borderId="1" xfId="0" applyFont="1" applyFill="1" applyBorder="1" applyAlignment="1">
      <alignment horizontal="center" vertical="center"/>
    </xf>
    <xf numFmtId="177" fontId="12" fillId="0" borderId="1" xfId="0" applyNumberFormat="1" applyFont="1" applyFill="1" applyBorder="1" applyAlignment="1">
      <alignment horizontal="center" vertical="center" wrapText="1" shrinkToFit="1"/>
    </xf>
    <xf numFmtId="177" fontId="4" fillId="0" borderId="1" xfId="0" applyNumberFormat="1" applyFont="1" applyFill="1" applyBorder="1" applyAlignment="1">
      <alignment horizontal="center" vertical="center" wrapText="1" shrinkToFit="1"/>
    </xf>
    <xf numFmtId="180" fontId="4" fillId="0" borderId="1" xfId="0" applyNumberFormat="1" applyFont="1" applyFill="1" applyBorder="1" applyAlignment="1">
      <alignment horizontal="center" vertical="center" wrapText="1"/>
    </xf>
    <xf numFmtId="180" fontId="12" fillId="0" borderId="1" xfId="0" applyNumberFormat="1" applyFont="1" applyFill="1" applyBorder="1" applyAlignment="1">
      <alignment horizontal="center" vertical="center" wrapText="1"/>
    </xf>
    <xf numFmtId="180" fontId="12" fillId="2" borderId="1" xfId="0" applyNumberFormat="1" applyFont="1" applyFill="1" applyBorder="1" applyAlignment="1">
      <alignment horizontal="center" vertical="center" wrapText="1"/>
    </xf>
    <xf numFmtId="180" fontId="4" fillId="0" borderId="0" xfId="0" applyNumberFormat="1" applyFont="1" applyFill="1" applyBorder="1" applyAlignment="1">
      <alignment horizontal="center" vertical="center" wrapText="1"/>
    </xf>
    <xf numFmtId="180" fontId="4"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shrinkToFit="1"/>
    </xf>
    <xf numFmtId="0" fontId="16" fillId="0" borderId="1" xfId="0" applyNumberFormat="1" applyFont="1" applyFill="1" applyBorder="1" applyAlignment="1">
      <alignment horizontal="center" vertical="top" wrapText="1" shrinkToFit="1"/>
    </xf>
    <xf numFmtId="181"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left" vertical="center" wrapText="1"/>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3" fillId="0" borderId="0" xfId="0" applyFont="1" applyFill="1" applyBorder="1" applyAlignment="1">
      <alignment vertical="center" wrapText="1"/>
    </xf>
    <xf numFmtId="0" fontId="1" fillId="0" borderId="3" xfId="0" applyFont="1" applyFill="1" applyBorder="1" applyAlignment="1">
      <alignment horizontal="center" vertical="center"/>
    </xf>
    <xf numFmtId="0" fontId="17" fillId="0" borderId="2" xfId="0" applyFont="1" applyFill="1" applyBorder="1" applyAlignment="1">
      <alignment horizontal="center" vertical="center"/>
    </xf>
    <xf numFmtId="181" fontId="12" fillId="0" borderId="4"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182" fontId="7" fillId="0" borderId="1" xfId="0" applyNumberFormat="1" applyFont="1" applyFill="1" applyBorder="1" applyAlignment="1">
      <alignment horizontal="center" vertical="top" wrapText="1" shrinkToFit="1"/>
    </xf>
    <xf numFmtId="0" fontId="7" fillId="0" borderId="1" xfId="0" applyNumberFormat="1" applyFont="1" applyFill="1" applyBorder="1" applyAlignment="1">
      <alignment horizontal="center" vertical="top" wrapText="1" shrinkToFit="1"/>
    </xf>
    <xf numFmtId="0" fontId="7" fillId="0" borderId="5" xfId="0" applyNumberFormat="1" applyFont="1" applyFill="1" applyBorder="1" applyAlignment="1">
      <alignment horizontal="center" vertical="top" wrapText="1" shrinkToFit="1"/>
    </xf>
    <xf numFmtId="0" fontId="18" fillId="0" borderId="1" xfId="0" applyFont="1" applyFill="1" applyBorder="1" applyAlignment="1">
      <alignment horizontal="center" vertical="top" wrapText="1" shrinkToFit="1"/>
    </xf>
    <xf numFmtId="183" fontId="14" fillId="0" borderId="1" xfId="0" applyNumberFormat="1" applyFont="1" applyFill="1" applyBorder="1" applyAlignment="1">
      <alignment horizontal="center" vertical="center"/>
    </xf>
    <xf numFmtId="182" fontId="14"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xf>
    <xf numFmtId="183" fontId="13" fillId="0" borderId="1" xfId="0" applyNumberFormat="1" applyFont="1" applyFill="1" applyBorder="1" applyAlignment="1">
      <alignment horizontal="center" vertical="center"/>
    </xf>
    <xf numFmtId="182" fontId="13"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0" fontId="13" fillId="0" borderId="2" xfId="0" applyFont="1" applyFill="1" applyBorder="1" applyAlignment="1">
      <alignment horizontal="center" vertical="center"/>
    </xf>
    <xf numFmtId="184" fontId="7" fillId="0" borderId="1" xfId="0" applyNumberFormat="1" applyFont="1" applyFill="1" applyBorder="1" applyAlignment="1">
      <alignment horizontal="center" vertical="top" wrapText="1" shrinkToFit="1"/>
    </xf>
    <xf numFmtId="184" fontId="18" fillId="0" borderId="1" xfId="0" applyNumberFormat="1" applyFont="1" applyFill="1" applyBorder="1" applyAlignment="1">
      <alignment horizontal="center" vertical="top" wrapText="1" shrinkToFit="1"/>
    </xf>
    <xf numFmtId="184" fontId="14" fillId="0" borderId="1" xfId="0" applyNumberFormat="1" applyFont="1" applyFill="1" applyBorder="1" applyAlignment="1">
      <alignment horizontal="center" vertical="center" wrapText="1" shrinkToFit="1"/>
    </xf>
    <xf numFmtId="184" fontId="14" fillId="0" borderId="4" xfId="0" applyNumberFormat="1" applyFont="1" applyFill="1" applyBorder="1" applyAlignment="1">
      <alignment horizontal="center" vertical="center" wrapText="1" shrinkToFit="1"/>
    </xf>
    <xf numFmtId="184" fontId="13" fillId="0" borderId="1" xfId="0" applyNumberFormat="1" applyFont="1" applyFill="1" applyBorder="1" applyAlignment="1">
      <alignment horizontal="center" vertical="center" wrapText="1" shrinkToFit="1"/>
    </xf>
    <xf numFmtId="184" fontId="16" fillId="0" borderId="1" xfId="0" applyNumberFormat="1" applyFont="1" applyFill="1" applyBorder="1" applyAlignment="1">
      <alignment horizontal="center" vertical="top" wrapText="1" shrinkToFit="1"/>
    </xf>
    <xf numFmtId="184" fontId="13" fillId="0" borderId="1" xfId="0" applyNumberFormat="1" applyFont="1" applyFill="1" applyBorder="1" applyAlignment="1">
      <alignment horizontal="center" vertical="center"/>
    </xf>
    <xf numFmtId="184" fontId="14" fillId="0" borderId="1" xfId="0" applyNumberFormat="1" applyFont="1" applyFill="1" applyBorder="1" applyAlignment="1">
      <alignment horizontal="center" vertical="center"/>
    </xf>
    <xf numFmtId="0" fontId="1" fillId="0" borderId="1" xfId="0" applyFont="1" applyFill="1" applyBorder="1" applyAlignment="1">
      <alignment horizontal="center" vertical="top" wrapText="1"/>
    </xf>
    <xf numFmtId="0" fontId="1" fillId="0" borderId="6" xfId="0" applyFont="1" applyFill="1" applyBorder="1" applyAlignment="1">
      <alignment horizontal="center" vertical="top" wrapText="1"/>
    </xf>
    <xf numFmtId="0" fontId="1" fillId="0" borderId="0"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1" xfId="0" applyFont="1" applyFill="1" applyBorder="1" applyAlignment="1">
      <alignment horizontal="center" vertical="center" wrapText="1"/>
    </xf>
    <xf numFmtId="184" fontId="14" fillId="0" borderId="5" xfId="0" applyNumberFormat="1" applyFont="1" applyFill="1" applyBorder="1" applyAlignment="1">
      <alignment horizontal="center" vertical="center"/>
    </xf>
    <xf numFmtId="184" fontId="13" fillId="0" borderId="5"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wrapText="1" shrinkToFit="1"/>
    </xf>
    <xf numFmtId="177" fontId="4" fillId="0" borderId="2" xfId="0" applyNumberFormat="1" applyFont="1" applyFill="1" applyBorder="1" applyAlignment="1">
      <alignment horizontal="center" vertical="center" wrapText="1" shrinkToFit="1"/>
    </xf>
    <xf numFmtId="0" fontId="13" fillId="0" borderId="1" xfId="0" applyFont="1" applyFill="1" applyBorder="1" applyAlignment="1">
      <alignment horizontal="center" vertical="center" wrapText="1" shrinkToFit="1"/>
    </xf>
    <xf numFmtId="177" fontId="5" fillId="0" borderId="2" xfId="0" applyNumberFormat="1" applyFont="1" applyFill="1" applyBorder="1" applyAlignment="1">
      <alignment horizontal="center" vertical="center" wrapText="1" shrinkToFit="1"/>
    </xf>
    <xf numFmtId="0" fontId="19" fillId="0" borderId="1" xfId="0" applyFont="1" applyFill="1" applyBorder="1" applyAlignment="1">
      <alignment horizontal="center" vertical="center" wrapText="1"/>
    </xf>
    <xf numFmtId="0" fontId="5" fillId="0" borderId="1" xfId="0" applyFont="1" applyFill="1" applyBorder="1" applyAlignment="1">
      <alignment horizontal="center" vertical="center" wrapText="1" shrinkToFit="1"/>
    </xf>
    <xf numFmtId="0" fontId="19" fillId="0" borderId="1" xfId="0" applyNumberFormat="1" applyFont="1" applyFill="1" applyBorder="1" applyAlignment="1">
      <alignment horizontal="center" vertical="center" shrinkToFit="1"/>
    </xf>
    <xf numFmtId="49" fontId="5"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shrinkToFit="1"/>
    </xf>
    <xf numFmtId="0" fontId="19" fillId="0" borderId="1" xfId="0" applyFont="1" applyFill="1" applyBorder="1" applyAlignment="1">
      <alignment horizontal="center" vertical="center" wrapText="1" shrinkToFit="1"/>
    </xf>
    <xf numFmtId="0" fontId="5" fillId="0" borderId="1" xfId="0" applyFont="1" applyFill="1" applyBorder="1" applyAlignment="1">
      <alignment horizontal="center" vertical="center" wrapText="1"/>
    </xf>
    <xf numFmtId="177" fontId="6" fillId="0" borderId="2" xfId="0" applyNumberFormat="1" applyFont="1" applyFill="1" applyBorder="1" applyAlignment="1">
      <alignment horizontal="center" vertical="center" wrapText="1" shrinkToFit="1"/>
    </xf>
    <xf numFmtId="0" fontId="20" fillId="0" borderId="1" xfId="0" applyFont="1" applyFill="1" applyBorder="1" applyAlignment="1">
      <alignment horizontal="center" vertical="center" wrapText="1"/>
    </xf>
    <xf numFmtId="0" fontId="6" fillId="0" borderId="1" xfId="0" applyFont="1" applyFill="1" applyBorder="1" applyAlignment="1">
      <alignment horizontal="center" vertical="center" wrapText="1" shrinkToFit="1"/>
    </xf>
    <xf numFmtId="0" fontId="20" fillId="0" borderId="1" xfId="0" applyNumberFormat="1" applyFont="1" applyFill="1" applyBorder="1" applyAlignment="1">
      <alignment horizontal="center" vertical="center" shrinkToFit="1"/>
    </xf>
    <xf numFmtId="0" fontId="6"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shrinkToFit="1"/>
    </xf>
    <xf numFmtId="0" fontId="6"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9" fontId="13" fillId="0" borderId="2" xfId="0" applyNumberFormat="1" applyFont="1" applyFill="1" applyBorder="1" applyAlignment="1">
      <alignment horizontal="center" vertical="center"/>
    </xf>
    <xf numFmtId="0" fontId="19" fillId="2" borderId="1" xfId="0" applyNumberFormat="1" applyFont="1" applyFill="1" applyBorder="1" applyAlignment="1">
      <alignment horizontal="center" vertical="center" shrinkToFit="1"/>
    </xf>
    <xf numFmtId="179" fontId="19" fillId="0" borderId="2" xfId="0" applyNumberFormat="1" applyFont="1" applyFill="1" applyBorder="1" applyAlignment="1">
      <alignment horizontal="center" vertical="center"/>
    </xf>
    <xf numFmtId="177" fontId="5" fillId="0" borderId="2" xfId="0" applyNumberFormat="1" applyFont="1" applyFill="1" applyBorder="1" applyAlignment="1" applyProtection="1">
      <alignment horizontal="center" vertical="center" wrapText="1" shrinkToFit="1"/>
    </xf>
    <xf numFmtId="0" fontId="19" fillId="0"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wrapText="1" shrinkToFit="1"/>
      <protection locked="0"/>
    </xf>
    <xf numFmtId="0" fontId="19" fillId="0" borderId="1" xfId="0" applyNumberFormat="1" applyFont="1" applyFill="1" applyBorder="1" applyAlignment="1" applyProtection="1">
      <alignment horizontal="center" vertical="center" shrinkToFit="1"/>
      <protection locked="0"/>
    </xf>
    <xf numFmtId="0" fontId="5" fillId="0" borderId="1" xfId="0" applyNumberFormat="1" applyFont="1" applyFill="1" applyBorder="1" applyAlignment="1" applyProtection="1">
      <alignment horizontal="center" vertical="center" wrapText="1"/>
      <protection locked="0"/>
    </xf>
    <xf numFmtId="0" fontId="19" fillId="0" borderId="1" xfId="0"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wrapText="1"/>
      <protection locked="0"/>
    </xf>
    <xf numFmtId="180" fontId="2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19" fillId="0" borderId="1" xfId="0" applyFont="1" applyFill="1" applyBorder="1" applyAlignment="1">
      <alignment horizontal="center" vertical="center"/>
    </xf>
    <xf numFmtId="177" fontId="5" fillId="0" borderId="1" xfId="0" applyNumberFormat="1" applyFont="1" applyFill="1" applyBorder="1" applyAlignment="1">
      <alignment horizontal="center" vertical="center" wrapText="1" shrinkToFit="1"/>
    </xf>
    <xf numFmtId="180" fontId="5"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xf>
    <xf numFmtId="177" fontId="6" fillId="0" borderId="1" xfId="0" applyNumberFormat="1" applyFont="1" applyFill="1" applyBorder="1" applyAlignment="1">
      <alignment horizontal="center" vertical="center" wrapText="1" shrinkToFit="1"/>
    </xf>
    <xf numFmtId="180" fontId="6" fillId="0" borderId="1" xfId="0" applyNumberFormat="1" applyFont="1" applyFill="1" applyBorder="1" applyAlignment="1">
      <alignment horizontal="center" vertical="center" wrapText="1"/>
    </xf>
    <xf numFmtId="180" fontId="22" fillId="0" borderId="1"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wrapText="1" shrinkToFit="1"/>
    </xf>
    <xf numFmtId="180" fontId="5" fillId="2" borderId="1" xfId="0" applyNumberFormat="1" applyFont="1" applyFill="1" applyBorder="1" applyAlignment="1">
      <alignment horizontal="center" vertical="center" wrapText="1"/>
    </xf>
    <xf numFmtId="3" fontId="19" fillId="0" borderId="1" xfId="0" applyNumberFormat="1" applyFont="1" applyFill="1" applyBorder="1" applyAlignment="1" applyProtection="1">
      <alignment horizontal="center" vertical="center"/>
      <protection locked="0"/>
    </xf>
    <xf numFmtId="0" fontId="19" fillId="0" borderId="1" xfId="0" applyFont="1" applyFill="1" applyBorder="1" applyAlignment="1" applyProtection="1">
      <alignment horizontal="center" vertical="center"/>
      <protection locked="0"/>
    </xf>
    <xf numFmtId="177" fontId="5" fillId="0" borderId="1" xfId="0" applyNumberFormat="1" applyFont="1" applyFill="1" applyBorder="1" applyAlignment="1" applyProtection="1">
      <alignment horizontal="center" vertical="center" wrapText="1" shrinkToFit="1"/>
      <protection locked="0"/>
    </xf>
    <xf numFmtId="177" fontId="5" fillId="0" borderId="1" xfId="0" applyNumberFormat="1" applyFont="1" applyFill="1" applyBorder="1" applyAlignment="1" applyProtection="1">
      <alignment horizontal="center" vertical="center" wrapText="1" shrinkToFit="1"/>
    </xf>
    <xf numFmtId="180" fontId="5"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lignment vertical="center" wrapText="1"/>
    </xf>
    <xf numFmtId="0" fontId="12" fillId="0" borderId="1" xfId="0" applyNumberFormat="1" applyFont="1" applyFill="1" applyBorder="1" applyAlignment="1">
      <alignment vertical="center" wrapText="1"/>
    </xf>
    <xf numFmtId="181" fontId="5"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4" fillId="0" borderId="1" xfId="0" applyFont="1" applyFill="1" applyBorder="1" applyAlignment="1">
      <alignment vertical="center" wrapText="1"/>
    </xf>
    <xf numFmtId="181" fontId="6" fillId="0" borderId="1" xfId="0" applyNumberFormat="1" applyFont="1" applyFill="1" applyBorder="1" applyAlignment="1">
      <alignment horizontal="center" vertical="center" wrapText="1"/>
    </xf>
    <xf numFmtId="0" fontId="6" fillId="0" borderId="0" xfId="0" applyFont="1" applyFill="1" applyAlignment="1">
      <alignment vertical="center" wrapText="1"/>
    </xf>
    <xf numFmtId="0" fontId="4" fillId="3" borderId="1" xfId="0" applyFont="1" applyFill="1" applyBorder="1" applyAlignment="1">
      <alignment vertical="center" wrapText="1"/>
    </xf>
    <xf numFmtId="180" fontId="23" fillId="0" borderId="1" xfId="0" applyNumberFormat="1" applyFont="1" applyFill="1" applyBorder="1" applyAlignment="1" applyProtection="1">
      <alignment horizontal="center" vertical="center" wrapText="1"/>
      <protection locked="0"/>
    </xf>
    <xf numFmtId="0" fontId="24" fillId="0" borderId="1" xfId="0" applyNumberFormat="1" applyFont="1" applyFill="1" applyBorder="1" applyAlignment="1" applyProtection="1">
      <alignment horizontal="center" vertical="center" wrapText="1"/>
      <protection locked="0"/>
    </xf>
    <xf numFmtId="180" fontId="5" fillId="0" borderId="1" xfId="0" applyNumberFormat="1" applyFont="1" applyFill="1" applyBorder="1" applyAlignment="1" applyProtection="1">
      <alignment horizontal="center" vertical="center" wrapText="1"/>
    </xf>
    <xf numFmtId="181" fontId="5" fillId="0" borderId="1" xfId="0" applyNumberFormat="1" applyFont="1" applyFill="1" applyBorder="1" applyAlignment="1" applyProtection="1">
      <alignment horizontal="center" vertical="center" wrapText="1"/>
      <protection locked="0"/>
    </xf>
    <xf numFmtId="0" fontId="25" fillId="0" borderId="1" xfId="0" applyFont="1" applyFill="1" applyBorder="1" applyAlignment="1">
      <alignment horizontal="center" vertical="center"/>
    </xf>
    <xf numFmtId="183" fontId="19"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13" fillId="2" borderId="1" xfId="0" applyNumberFormat="1" applyFont="1" applyFill="1" applyBorder="1" applyAlignment="1">
      <alignment horizontal="center" vertical="center"/>
    </xf>
    <xf numFmtId="183" fontId="20" fillId="0" borderId="1" xfId="0" applyNumberFormat="1" applyFont="1" applyFill="1" applyBorder="1" applyAlignment="1">
      <alignment horizontal="center" vertical="center"/>
    </xf>
    <xf numFmtId="182" fontId="20" fillId="0" borderId="1" xfId="0" applyNumberFormat="1" applyFont="1" applyFill="1" applyBorder="1" applyAlignment="1">
      <alignment horizontal="center" vertical="center"/>
    </xf>
    <xf numFmtId="0" fontId="20" fillId="3" borderId="1"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xf>
    <xf numFmtId="0" fontId="19" fillId="3" borderId="1" xfId="0" applyNumberFormat="1" applyFont="1" applyFill="1" applyBorder="1" applyAlignment="1">
      <alignment horizontal="center" vertical="center"/>
    </xf>
    <xf numFmtId="0" fontId="26" fillId="0" borderId="1" xfId="0" applyNumberFormat="1" applyFont="1" applyFill="1" applyBorder="1" applyAlignment="1">
      <alignment horizontal="center" vertical="center"/>
    </xf>
    <xf numFmtId="0" fontId="13" fillId="3" borderId="1" xfId="0" applyNumberFormat="1" applyFont="1" applyFill="1" applyBorder="1" applyAlignment="1">
      <alignment horizontal="center" vertical="center"/>
    </xf>
    <xf numFmtId="183" fontId="19" fillId="0" borderId="1" xfId="0" applyNumberFormat="1" applyFont="1" applyFill="1" applyBorder="1" applyAlignment="1" applyProtection="1">
      <alignment horizontal="center" vertical="center"/>
      <protection locked="0"/>
    </xf>
    <xf numFmtId="182" fontId="19" fillId="0" borderId="1" xfId="0" applyNumberFormat="1" applyFont="1" applyFill="1" applyBorder="1" applyAlignment="1" applyProtection="1">
      <alignment horizontal="center" vertical="center"/>
      <protection locked="0"/>
    </xf>
    <xf numFmtId="184" fontId="13" fillId="2" borderId="1" xfId="0" applyNumberFormat="1" applyFont="1" applyFill="1" applyBorder="1" applyAlignment="1">
      <alignment horizontal="center" vertical="center" wrapText="1" shrinkToFit="1"/>
    </xf>
    <xf numFmtId="184" fontId="13" fillId="0" borderId="5" xfId="0" applyNumberFormat="1" applyFont="1" applyFill="1" applyBorder="1" applyAlignment="1">
      <alignment horizontal="center" vertical="center" wrapText="1" shrinkToFit="1"/>
    </xf>
    <xf numFmtId="184" fontId="19" fillId="0" borderId="1" xfId="0" applyNumberFormat="1" applyFont="1" applyFill="1" applyBorder="1" applyAlignment="1">
      <alignment horizontal="center" vertical="center" wrapText="1" shrinkToFit="1"/>
    </xf>
    <xf numFmtId="184" fontId="19" fillId="0" borderId="5" xfId="0" applyNumberFormat="1" applyFont="1" applyFill="1" applyBorder="1" applyAlignment="1">
      <alignment horizontal="center" vertical="center" wrapText="1" shrinkToFit="1"/>
    </xf>
    <xf numFmtId="184" fontId="13" fillId="3" borderId="1" xfId="0" applyNumberFormat="1" applyFont="1" applyFill="1" applyBorder="1" applyAlignment="1">
      <alignment horizontal="center" vertical="center" wrapText="1" shrinkToFit="1"/>
    </xf>
    <xf numFmtId="184" fontId="20" fillId="3" borderId="5" xfId="0" applyNumberFormat="1" applyFont="1" applyFill="1" applyBorder="1" applyAlignment="1">
      <alignment horizontal="center" vertical="center" wrapText="1" shrinkToFit="1"/>
    </xf>
    <xf numFmtId="184" fontId="20" fillId="0" borderId="1" xfId="0" applyNumberFormat="1" applyFont="1" applyFill="1" applyBorder="1" applyAlignment="1">
      <alignment horizontal="center" vertical="center" wrapText="1" shrinkToFit="1"/>
    </xf>
    <xf numFmtId="184" fontId="19" fillId="3" borderId="1" xfId="0" applyNumberFormat="1" applyFont="1" applyFill="1" applyBorder="1" applyAlignment="1">
      <alignment horizontal="center" vertical="center" wrapText="1" shrinkToFit="1"/>
    </xf>
    <xf numFmtId="184" fontId="26" fillId="0" borderId="5" xfId="0" applyNumberFormat="1" applyFont="1" applyFill="1" applyBorder="1" applyAlignment="1">
      <alignment horizontal="center" vertical="center" wrapText="1" shrinkToFit="1"/>
    </xf>
    <xf numFmtId="0" fontId="19" fillId="2" borderId="6" xfId="0" applyNumberFormat="1" applyFont="1" applyFill="1" applyBorder="1" applyAlignment="1" applyProtection="1">
      <alignment horizontal="center" vertical="center"/>
      <protection locked="0"/>
    </xf>
    <xf numFmtId="0" fontId="19" fillId="0" borderId="1" xfId="0" applyNumberFormat="1" applyFont="1" applyFill="1" applyBorder="1" applyAlignment="1" applyProtection="1">
      <alignment horizontal="center" vertical="center"/>
      <protection locked="0"/>
    </xf>
    <xf numFmtId="0" fontId="19" fillId="2" borderId="1" xfId="0" applyNumberFormat="1" applyFont="1" applyFill="1" applyBorder="1" applyAlignment="1" applyProtection="1">
      <alignment horizontal="center" vertical="center"/>
      <protection locked="0"/>
    </xf>
    <xf numFmtId="184" fontId="13" fillId="0" borderId="7" xfId="0" applyNumberFormat="1" applyFont="1" applyFill="1" applyBorder="1" applyAlignment="1">
      <alignment horizontal="center" vertical="center" wrapText="1" shrinkToFit="1"/>
    </xf>
    <xf numFmtId="184" fontId="13" fillId="0" borderId="8" xfId="0" applyNumberFormat="1" applyFont="1" applyFill="1" applyBorder="1" applyAlignment="1">
      <alignment horizontal="center" vertical="center" wrapText="1" shrinkToFit="1"/>
    </xf>
    <xf numFmtId="184" fontId="19" fillId="0" borderId="7" xfId="0" applyNumberFormat="1" applyFont="1" applyFill="1" applyBorder="1" applyAlignment="1">
      <alignment horizontal="center" vertical="center" wrapText="1" shrinkToFit="1"/>
    </xf>
    <xf numFmtId="184" fontId="19" fillId="0" borderId="8" xfId="0" applyNumberFormat="1" applyFont="1" applyFill="1" applyBorder="1" applyAlignment="1">
      <alignment horizontal="center" vertical="center" wrapText="1" shrinkToFit="1"/>
    </xf>
    <xf numFmtId="184" fontId="13" fillId="3" borderId="7" xfId="0" applyNumberFormat="1" applyFont="1" applyFill="1" applyBorder="1" applyAlignment="1">
      <alignment horizontal="center" vertical="center" wrapText="1" shrinkToFit="1"/>
    </xf>
    <xf numFmtId="184" fontId="13" fillId="3" borderId="8" xfId="0" applyNumberFormat="1" applyFont="1" applyFill="1" applyBorder="1" applyAlignment="1">
      <alignment horizontal="center" vertical="center" wrapText="1" shrinkToFit="1"/>
    </xf>
    <xf numFmtId="184" fontId="20" fillId="0" borderId="5" xfId="0" applyNumberFormat="1" applyFont="1" applyFill="1" applyBorder="1" applyAlignment="1">
      <alignment horizontal="center" vertical="center" wrapText="1" shrinkToFit="1"/>
    </xf>
    <xf numFmtId="184" fontId="20" fillId="3" borderId="6" xfId="0" applyNumberFormat="1" applyFont="1" applyFill="1" applyBorder="1" applyAlignment="1">
      <alignment horizontal="center" vertical="center" wrapText="1" shrinkToFit="1"/>
    </xf>
    <xf numFmtId="184" fontId="20" fillId="3" borderId="1" xfId="0" applyNumberFormat="1" applyFont="1" applyFill="1" applyBorder="1" applyAlignment="1">
      <alignment horizontal="center" vertical="center" wrapText="1" shrinkToFit="1"/>
    </xf>
    <xf numFmtId="184" fontId="19" fillId="3" borderId="7" xfId="0" applyNumberFormat="1" applyFont="1" applyFill="1" applyBorder="1" applyAlignment="1">
      <alignment horizontal="center" vertical="center" wrapText="1" shrinkToFit="1"/>
    </xf>
    <xf numFmtId="184" fontId="19" fillId="3" borderId="8" xfId="0" applyNumberFormat="1" applyFont="1" applyFill="1" applyBorder="1" applyAlignment="1">
      <alignment horizontal="center" vertical="center" wrapText="1" shrinkToFit="1"/>
    </xf>
    <xf numFmtId="184" fontId="19" fillId="2" borderId="1" xfId="0" applyNumberFormat="1" applyFont="1" applyFill="1" applyBorder="1" applyAlignment="1" applyProtection="1">
      <alignment horizontal="center" vertical="center" wrapText="1" shrinkToFit="1"/>
      <protection locked="0"/>
    </xf>
    <xf numFmtId="184" fontId="19" fillId="0" borderId="1" xfId="0" applyNumberFormat="1" applyFont="1" applyFill="1" applyBorder="1" applyAlignment="1" applyProtection="1">
      <alignment horizontal="center" vertical="center" wrapText="1" shrinkToFit="1"/>
      <protection locked="0"/>
    </xf>
    <xf numFmtId="184" fontId="19" fillId="0" borderId="5" xfId="0" applyNumberFormat="1" applyFont="1" applyFill="1" applyBorder="1" applyAlignment="1" applyProtection="1">
      <alignment horizontal="center" vertical="center" wrapText="1" shrinkToFit="1"/>
      <protection locked="0"/>
    </xf>
    <xf numFmtId="184" fontId="19" fillId="2" borderId="7" xfId="0" applyNumberFormat="1" applyFont="1" applyFill="1" applyBorder="1" applyAlignment="1" applyProtection="1">
      <alignment horizontal="center" vertical="center" wrapText="1" shrinkToFit="1"/>
      <protection locked="0"/>
    </xf>
    <xf numFmtId="184" fontId="13" fillId="0" borderId="6" xfId="0" applyNumberFormat="1" applyFont="1" applyFill="1" applyBorder="1" applyAlignment="1">
      <alignment horizontal="center" vertical="center" wrapText="1" shrinkToFit="1"/>
    </xf>
    <xf numFmtId="184" fontId="19" fillId="0" borderId="6" xfId="0" applyNumberFormat="1" applyFont="1" applyFill="1" applyBorder="1" applyAlignment="1">
      <alignment horizontal="center" vertical="center" wrapText="1" shrinkToFit="1"/>
    </xf>
    <xf numFmtId="184" fontId="20" fillId="0" borderId="6" xfId="0" applyNumberFormat="1" applyFont="1" applyFill="1" applyBorder="1" applyAlignment="1">
      <alignment horizontal="center" vertical="center" wrapText="1" shrinkToFit="1"/>
    </xf>
    <xf numFmtId="184" fontId="26" fillId="0" borderId="7" xfId="0" applyNumberFormat="1" applyFont="1" applyFill="1" applyBorder="1" applyAlignment="1">
      <alignment horizontal="center" vertical="center" wrapText="1" shrinkToFit="1"/>
    </xf>
    <xf numFmtId="184" fontId="26" fillId="0" borderId="1" xfId="0" applyNumberFormat="1" applyFont="1" applyFill="1" applyBorder="1" applyAlignment="1">
      <alignment horizontal="center" vertical="center" wrapText="1" shrinkToFit="1"/>
    </xf>
    <xf numFmtId="184" fontId="26" fillId="0" borderId="8" xfId="0" applyNumberFormat="1" applyFont="1" applyFill="1" applyBorder="1" applyAlignment="1">
      <alignment horizontal="center" vertical="center" wrapText="1" shrinkToFit="1"/>
    </xf>
    <xf numFmtId="184" fontId="19" fillId="2" borderId="8" xfId="0" applyNumberFormat="1" applyFont="1" applyFill="1" applyBorder="1" applyAlignment="1" applyProtection="1">
      <alignment horizontal="center" vertical="center" wrapText="1" shrinkToFit="1"/>
      <protection locked="0"/>
    </xf>
    <xf numFmtId="184" fontId="19" fillId="0" borderId="7" xfId="0" applyNumberFormat="1" applyFont="1" applyFill="1" applyBorder="1" applyAlignment="1" applyProtection="1">
      <alignment horizontal="center" vertical="center" wrapText="1" shrinkToFit="1"/>
      <protection locked="0"/>
    </xf>
    <xf numFmtId="184" fontId="19" fillId="0" borderId="8" xfId="0" applyNumberFormat="1" applyFont="1" applyFill="1" applyBorder="1" applyAlignment="1" applyProtection="1">
      <alignment horizontal="center" vertical="center" wrapText="1" shrinkToFit="1"/>
      <protection locked="0"/>
    </xf>
    <xf numFmtId="184" fontId="19" fillId="0" borderId="6" xfId="0" applyNumberFormat="1" applyFont="1" applyFill="1" applyBorder="1" applyAlignment="1" applyProtection="1">
      <alignment horizontal="center" vertical="center" wrapText="1" shrinkToFit="1"/>
      <protection locked="0"/>
    </xf>
    <xf numFmtId="184" fontId="13" fillId="3" borderId="1" xfId="0" applyNumberFormat="1" applyFont="1" applyFill="1" applyBorder="1" applyAlignment="1">
      <alignment horizontal="center" vertical="center"/>
    </xf>
    <xf numFmtId="0" fontId="27" fillId="0" borderId="1" xfId="0" applyFont="1" applyFill="1" applyBorder="1" applyAlignment="1">
      <alignment horizontal="center" vertical="center" wrapText="1"/>
    </xf>
    <xf numFmtId="184" fontId="19" fillId="0" borderId="1" xfId="0" applyNumberFormat="1" applyFont="1" applyFill="1" applyBorder="1" applyAlignment="1">
      <alignment horizontal="center" vertical="center"/>
    </xf>
    <xf numFmtId="184" fontId="26" fillId="0" borderId="1" xfId="0" applyNumberFormat="1" applyFont="1" applyFill="1" applyBorder="1" applyAlignment="1">
      <alignment horizontal="center" vertical="center"/>
    </xf>
    <xf numFmtId="184" fontId="20" fillId="0" borderId="1" xfId="0" applyNumberFormat="1" applyFont="1" applyFill="1" applyBorder="1" applyAlignment="1">
      <alignment horizontal="center" vertical="center"/>
    </xf>
    <xf numFmtId="184" fontId="19" fillId="0" borderId="1" xfId="0" applyNumberFormat="1" applyFont="1" applyFill="1" applyBorder="1" applyAlignment="1" applyProtection="1">
      <alignment horizontal="center" vertical="center"/>
      <protection locked="0"/>
    </xf>
    <xf numFmtId="0" fontId="13"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0" fillId="4" borderId="0" xfId="0" applyFill="1" applyAlignment="1">
      <alignment horizontal="center" vertical="center"/>
    </xf>
    <xf numFmtId="0" fontId="28" fillId="4" borderId="4" xfId="0" applyFont="1" applyFill="1" applyBorder="1" applyAlignment="1">
      <alignment horizontal="center" vertical="center" wrapText="1"/>
    </xf>
    <xf numFmtId="0" fontId="28" fillId="4" borderId="9" xfId="0" applyFont="1" applyFill="1" applyBorder="1" applyAlignment="1">
      <alignment horizontal="center" vertical="center" wrapText="1"/>
    </xf>
    <xf numFmtId="0" fontId="0" fillId="4" borderId="0" xfId="0" applyFill="1">
      <alignment vertical="center"/>
    </xf>
    <xf numFmtId="0" fontId="28" fillId="0" borderId="1" xfId="0" applyFont="1" applyFill="1" applyBorder="1" applyAlignment="1">
      <alignment horizontal="center" vertical="center"/>
    </xf>
    <xf numFmtId="0" fontId="12" fillId="0" borderId="1" xfId="0" applyFont="1" applyFill="1" applyBorder="1" applyAlignment="1">
      <alignment horizontal="left" vertical="center"/>
    </xf>
    <xf numFmtId="0" fontId="12" fillId="0" borderId="1" xfId="0" applyFont="1" applyFill="1" applyBorder="1" applyAlignment="1">
      <alignment vertical="center" wrapText="1"/>
    </xf>
    <xf numFmtId="14" fontId="28" fillId="0" borderId="1" xfId="0" applyNumberFormat="1" applyFont="1" applyFill="1" applyBorder="1" applyAlignment="1">
      <alignment horizontal="center" vertical="center"/>
    </xf>
    <xf numFmtId="185" fontId="28" fillId="0" borderId="1" xfId="0" applyNumberFormat="1" applyFont="1" applyFill="1" applyBorder="1" applyAlignment="1">
      <alignment vertical="center"/>
    </xf>
    <xf numFmtId="185" fontId="28" fillId="0" borderId="1" xfId="0" applyNumberFormat="1" applyFont="1" applyFill="1" applyBorder="1" applyAlignment="1">
      <alignment horizontal="center" vertical="center"/>
    </xf>
    <xf numFmtId="0" fontId="28" fillId="2" borderId="1" xfId="0" applyFont="1" applyFill="1" applyBorder="1" applyAlignment="1">
      <alignment horizontal="center" vertical="center"/>
    </xf>
    <xf numFmtId="14" fontId="28" fillId="2" borderId="1" xfId="0" applyNumberFormat="1" applyFont="1" applyFill="1" applyBorder="1" applyAlignment="1">
      <alignment horizontal="center" vertical="center"/>
    </xf>
    <xf numFmtId="185" fontId="28" fillId="2" borderId="1" xfId="0" applyNumberFormat="1" applyFont="1" applyFill="1" applyBorder="1" applyAlignment="1">
      <alignment vertical="center"/>
    </xf>
    <xf numFmtId="185" fontId="28" fillId="2" borderId="1" xfId="0" applyNumberFormat="1" applyFont="1" applyFill="1" applyBorder="1" applyAlignment="1">
      <alignment horizontal="center" vertical="center"/>
    </xf>
    <xf numFmtId="0" fontId="29" fillId="0" borderId="1" xfId="0" applyFont="1" applyFill="1" applyBorder="1" applyAlignment="1">
      <alignment horizontal="center" vertical="center"/>
    </xf>
    <xf numFmtId="14" fontId="29" fillId="0" borderId="1" xfId="0" applyNumberFormat="1" applyFont="1" applyFill="1" applyBorder="1" applyAlignment="1">
      <alignment horizontal="center" vertical="center"/>
    </xf>
    <xf numFmtId="184" fontId="30" fillId="0" borderId="1" xfId="0" applyNumberFormat="1" applyFont="1" applyFill="1" applyBorder="1" applyAlignment="1">
      <alignment horizontal="center" vertical="center"/>
    </xf>
    <xf numFmtId="185" fontId="29" fillId="0"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0" fontId="0" fillId="2" borderId="1" xfId="0" applyFill="1" applyBorder="1" applyAlignment="1">
      <alignment horizontal="center" vertical="center"/>
    </xf>
    <xf numFmtId="184" fontId="0" fillId="0" borderId="1" xfId="0" applyNumberFormat="1" applyFill="1" applyBorder="1" applyAlignment="1">
      <alignment horizontal="center" vertical="center"/>
    </xf>
    <xf numFmtId="184" fontId="0" fillId="5" borderId="1" xfId="0" applyNumberFormat="1" applyFill="1" applyBorder="1" applyAlignment="1">
      <alignment horizontal="center" vertical="center"/>
    </xf>
    <xf numFmtId="186" fontId="0" fillId="0" borderId="0" xfId="0" applyNumberFormat="1" applyFill="1" applyAlignment="1">
      <alignment horizontal="center" vertical="center"/>
    </xf>
    <xf numFmtId="186" fontId="0" fillId="0" borderId="0" xfId="0" applyNumberFormat="1" applyFont="1" applyFill="1" applyAlignment="1">
      <alignment horizontal="center" vertical="center"/>
    </xf>
    <xf numFmtId="0" fontId="28" fillId="6" borderId="1" xfId="0" applyFont="1" applyFill="1" applyBorder="1" applyAlignment="1">
      <alignment horizontal="center" vertical="center" wrapText="1"/>
    </xf>
    <xf numFmtId="0" fontId="21" fillId="0" borderId="1" xfId="0" applyFont="1" applyFill="1" applyBorder="1" applyAlignment="1">
      <alignment vertical="center" wrapText="1"/>
    </xf>
    <xf numFmtId="0" fontId="30" fillId="0" borderId="0" xfId="0" applyFont="1" applyFill="1">
      <alignment vertical="center"/>
    </xf>
    <xf numFmtId="0" fontId="28" fillId="2" borderId="7" xfId="0" applyFont="1" applyFill="1" applyBorder="1" applyAlignment="1">
      <alignment horizontal="center" vertical="center"/>
    </xf>
    <xf numFmtId="14" fontId="28" fillId="2" borderId="5" xfId="0" applyNumberFormat="1" applyFont="1" applyFill="1" applyBorder="1" applyAlignment="1">
      <alignment horizontal="center" vertical="center"/>
    </xf>
    <xf numFmtId="0" fontId="0" fillId="2" borderId="0" xfId="0" applyFill="1" applyAlignment="1">
      <alignment horizontal="center" vertical="center"/>
    </xf>
    <xf numFmtId="0" fontId="30" fillId="0" borderId="0" xfId="0" applyFont="1" applyFill="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28" fillId="4" borderId="13" xfId="0" applyFont="1" applyFill="1" applyBorder="1" applyAlignment="1">
      <alignment horizontal="center" vertical="center" wrapText="1"/>
    </xf>
    <xf numFmtId="0" fontId="28" fillId="0" borderId="7" xfId="0" applyFont="1" applyFill="1" applyBorder="1" applyAlignment="1">
      <alignment horizontal="center" vertical="center"/>
    </xf>
    <xf numFmtId="0" fontId="12" fillId="0" borderId="8" xfId="0" applyFont="1" applyFill="1" applyBorder="1" applyAlignment="1">
      <alignment horizontal="left" vertical="center"/>
    </xf>
    <xf numFmtId="0" fontId="12" fillId="0" borderId="14" xfId="0" applyFont="1" applyFill="1" applyBorder="1" applyAlignment="1">
      <alignment vertical="center" wrapText="1"/>
    </xf>
    <xf numFmtId="0" fontId="12" fillId="0" borderId="15" xfId="0" applyFont="1" applyFill="1" applyBorder="1" applyAlignment="1">
      <alignment vertical="center" wrapText="1"/>
    </xf>
    <xf numFmtId="185" fontId="31" fillId="0" borderId="1" xfId="0" applyNumberFormat="1" applyFont="1" applyFill="1" applyBorder="1" applyAlignment="1">
      <alignment vertical="center" wrapText="1"/>
    </xf>
    <xf numFmtId="14" fontId="28" fillId="0" borderId="8" xfId="0" applyNumberFormat="1" applyFont="1" applyFill="1" applyBorder="1" applyAlignment="1">
      <alignment horizontal="center" vertical="center"/>
    </xf>
    <xf numFmtId="185" fontId="28" fillId="0" borderId="6" xfId="0" applyNumberFormat="1" applyFont="1" applyFill="1" applyBorder="1" applyAlignment="1">
      <alignment horizontal="center" vertical="center"/>
    </xf>
    <xf numFmtId="185" fontId="28" fillId="0" borderId="8" xfId="0" applyNumberFormat="1" applyFont="1" applyFill="1" applyBorder="1" applyAlignment="1">
      <alignment horizontal="center" vertical="center"/>
    </xf>
    <xf numFmtId="185" fontId="31" fillId="0" borderId="2" xfId="0" applyNumberFormat="1" applyFont="1" applyFill="1" applyBorder="1" applyAlignment="1">
      <alignment horizontal="center" vertical="center" wrapText="1"/>
    </xf>
    <xf numFmtId="185" fontId="28" fillId="2" borderId="6" xfId="0" applyNumberFormat="1" applyFont="1" applyFill="1" applyBorder="1" applyAlignment="1">
      <alignment horizontal="center" vertical="center"/>
    </xf>
    <xf numFmtId="185" fontId="28" fillId="2" borderId="8" xfId="0" applyNumberFormat="1" applyFont="1" applyFill="1" applyBorder="1" applyAlignment="1">
      <alignment horizontal="center" vertical="center"/>
    </xf>
    <xf numFmtId="185" fontId="28" fillId="2" borderId="7" xfId="0" applyNumberFormat="1" applyFont="1" applyFill="1" applyBorder="1" applyAlignment="1">
      <alignment horizontal="center" vertical="center"/>
    </xf>
    <xf numFmtId="185" fontId="31" fillId="0" borderId="1" xfId="0" applyNumberFormat="1" applyFont="1" applyFill="1" applyBorder="1" applyAlignment="1">
      <alignment horizontal="center" vertical="center" wrapText="1"/>
    </xf>
    <xf numFmtId="0" fontId="0" fillId="0" borderId="16" xfId="0" applyFill="1" applyBorder="1">
      <alignment vertical="center"/>
    </xf>
    <xf numFmtId="0" fontId="0" fillId="0" borderId="17" xfId="0" applyFill="1" applyBorder="1">
      <alignment vertical="center"/>
    </xf>
    <xf numFmtId="0" fontId="0" fillId="0" borderId="0" xfId="0" applyFill="1" applyBorder="1">
      <alignment vertical="center"/>
    </xf>
    <xf numFmtId="185" fontId="31" fillId="0" borderId="0" xfId="0" applyNumberFormat="1" applyFont="1" applyFill="1" applyAlignment="1">
      <alignment horizontal="center" vertical="center" wrapText="1"/>
    </xf>
    <xf numFmtId="185" fontId="31" fillId="2" borderId="1" xfId="0" applyNumberFormat="1" applyFont="1" applyFill="1" applyBorder="1" applyAlignment="1">
      <alignment horizontal="center" vertical="center" wrapText="1"/>
    </xf>
    <xf numFmtId="186" fontId="30" fillId="0" borderId="0" xfId="0" applyNumberFormat="1" applyFont="1" applyFill="1" applyBorder="1">
      <alignment vertical="center"/>
    </xf>
    <xf numFmtId="186" fontId="30" fillId="0" borderId="17" xfId="0" applyNumberFormat="1" applyFont="1" applyFill="1" applyBorder="1">
      <alignment vertical="center"/>
    </xf>
    <xf numFmtId="0" fontId="12" fillId="2" borderId="7" xfId="0" applyFont="1" applyFill="1" applyBorder="1" applyAlignment="1">
      <alignment horizontal="center" vertical="center" wrapText="1"/>
    </xf>
    <xf numFmtId="184" fontId="0" fillId="0" borderId="8" xfId="0" applyNumberFormat="1" applyFill="1" applyBorder="1" applyAlignment="1">
      <alignment horizontal="center" vertical="center"/>
    </xf>
    <xf numFmtId="184" fontId="0" fillId="0" borderId="6" xfId="0" applyNumberFormat="1" applyFill="1" applyBorder="1" applyAlignment="1">
      <alignment horizontal="center" vertical="center"/>
    </xf>
    <xf numFmtId="0" fontId="0" fillId="2" borderId="7" xfId="0" applyFill="1" applyBorder="1" applyAlignment="1">
      <alignment horizontal="center" vertical="center"/>
    </xf>
    <xf numFmtId="0" fontId="0" fillId="2" borderId="18" xfId="0" applyFill="1" applyBorder="1" applyAlignment="1">
      <alignment horizontal="center" vertical="center"/>
    </xf>
    <xf numFmtId="0" fontId="12" fillId="2" borderId="19" xfId="0" applyFont="1" applyFill="1" applyBorder="1" applyAlignment="1">
      <alignment horizontal="center" vertical="center" wrapText="1"/>
    </xf>
    <xf numFmtId="184" fontId="0" fillId="5" borderId="20" xfId="0" applyNumberFormat="1" applyFill="1" applyBorder="1" applyAlignment="1">
      <alignment horizontal="center" vertical="center"/>
    </xf>
    <xf numFmtId="184" fontId="0" fillId="5" borderId="21" xfId="0" applyNumberFormat="1" applyFill="1" applyBorder="1" applyAlignment="1">
      <alignment horizontal="center" vertical="center"/>
    </xf>
    <xf numFmtId="0" fontId="0" fillId="2" borderId="0" xfId="0" applyFill="1">
      <alignment vertical="center"/>
    </xf>
    <xf numFmtId="0" fontId="0" fillId="0" borderId="0" xfId="0" applyFill="1" applyBorder="1" applyAlignment="1">
      <alignment horizontal="center" vertical="center"/>
    </xf>
    <xf numFmtId="0" fontId="0" fillId="0" borderId="22" xfId="0" applyFill="1" applyBorder="1" applyAlignment="1">
      <alignment horizontal="center" vertical="center"/>
    </xf>
    <xf numFmtId="0" fontId="12" fillId="0" borderId="23" xfId="0" applyFont="1" applyFill="1" applyBorder="1" applyAlignment="1">
      <alignment horizontal="center" vertical="center" wrapText="1"/>
    </xf>
    <xf numFmtId="0" fontId="21" fillId="0" borderId="23" xfId="0" applyFont="1" applyFill="1" applyBorder="1" applyAlignment="1">
      <alignment horizontal="center" vertical="center" wrapText="1"/>
    </xf>
    <xf numFmtId="0" fontId="0" fillId="0" borderId="7" xfId="0" applyFill="1" applyBorder="1" applyAlignment="1">
      <alignment horizontal="center" vertical="center"/>
    </xf>
    <xf numFmtId="0" fontId="0" fillId="0" borderId="1" xfId="0" applyFill="1" applyBorder="1" applyAlignment="1">
      <alignment horizontal="center" vertical="center"/>
    </xf>
    <xf numFmtId="0" fontId="0" fillId="0" borderId="18" xfId="0" applyFill="1" applyBorder="1" applyAlignment="1">
      <alignment horizontal="center" vertical="center"/>
    </xf>
    <xf numFmtId="0" fontId="0" fillId="0" borderId="19" xfId="0" applyFill="1" applyBorder="1" applyAlignment="1">
      <alignment horizontal="center" vertical="center"/>
    </xf>
    <xf numFmtId="0" fontId="12" fillId="0" borderId="22" xfId="0" applyFont="1" applyFill="1" applyBorder="1" applyAlignment="1">
      <alignment vertical="center" wrapText="1"/>
    </xf>
    <xf numFmtId="0" fontId="12" fillId="0" borderId="24" xfId="0" applyFont="1" applyFill="1" applyBorder="1" applyAlignment="1">
      <alignment vertical="center" wrapText="1"/>
    </xf>
    <xf numFmtId="0" fontId="12" fillId="0" borderId="6" xfId="0" applyFont="1" applyFill="1" applyBorder="1" applyAlignment="1">
      <alignment vertical="center" wrapText="1"/>
    </xf>
    <xf numFmtId="185" fontId="28" fillId="0" borderId="7" xfId="0" applyNumberFormat="1" applyFont="1" applyFill="1" applyBorder="1" applyAlignment="1">
      <alignment horizontal="center" vertical="center"/>
    </xf>
    <xf numFmtId="185" fontId="28" fillId="0" borderId="25" xfId="0" applyNumberFormat="1" applyFont="1" applyFill="1" applyBorder="1" applyAlignment="1">
      <alignment horizontal="center" vertical="center"/>
    </xf>
    <xf numFmtId="185" fontId="31" fillId="0" borderId="6" xfId="0" applyNumberFormat="1" applyFont="1" applyFill="1" applyBorder="1" applyAlignment="1">
      <alignment vertical="center" wrapText="1"/>
    </xf>
    <xf numFmtId="0" fontId="0" fillId="0" borderId="26" xfId="0" applyFill="1" applyBorder="1">
      <alignment vertical="center"/>
    </xf>
    <xf numFmtId="186" fontId="30" fillId="0" borderId="16" xfId="0" applyNumberFormat="1" applyFont="1" applyFill="1" applyBorder="1">
      <alignment vertical="center"/>
    </xf>
    <xf numFmtId="186" fontId="30" fillId="0" borderId="26" xfId="0" applyNumberFormat="1" applyFont="1" applyFill="1" applyBorder="1">
      <alignment vertical="center"/>
    </xf>
    <xf numFmtId="184" fontId="0" fillId="0" borderId="7" xfId="0" applyNumberFormat="1" applyFill="1" applyBorder="1" applyAlignment="1">
      <alignment horizontal="center" vertical="center"/>
    </xf>
    <xf numFmtId="184" fontId="0" fillId="0" borderId="25" xfId="0" applyNumberFormat="1" applyFill="1" applyBorder="1" applyAlignment="1">
      <alignment horizontal="center" vertical="center"/>
    </xf>
    <xf numFmtId="184" fontId="0" fillId="5" borderId="18" xfId="0" applyNumberFormat="1" applyFill="1" applyBorder="1" applyAlignment="1">
      <alignment horizontal="center" vertical="center"/>
    </xf>
    <xf numFmtId="184" fontId="0" fillId="5" borderId="27" xfId="0" applyNumberFormat="1" applyFill="1" applyBorder="1" applyAlignment="1">
      <alignment horizontal="center" vertical="center"/>
    </xf>
    <xf numFmtId="0" fontId="0" fillId="0" borderId="15" xfId="0" applyFill="1" applyBorder="1" applyAlignment="1">
      <alignment horizontal="center" vertical="center"/>
    </xf>
    <xf numFmtId="0" fontId="0" fillId="0" borderId="8" xfId="0" applyFill="1" applyBorder="1" applyAlignment="1">
      <alignment horizontal="center" vertical="center"/>
    </xf>
    <xf numFmtId="0" fontId="0" fillId="0" borderId="20" xfId="0" applyFill="1" applyBorder="1" applyAlignment="1">
      <alignment horizontal="center" vertical="center"/>
    </xf>
    <xf numFmtId="0" fontId="25" fillId="0" borderId="0" xfId="0" applyFont="1" applyFill="1">
      <alignment vertical="center"/>
    </xf>
    <xf numFmtId="0" fontId="30" fillId="2" borderId="0" xfId="0" applyFont="1" applyFill="1">
      <alignment vertical="center"/>
    </xf>
    <xf numFmtId="184" fontId="0" fillId="0" borderId="0" xfId="0" applyNumberFormat="1">
      <alignment vertical="center"/>
    </xf>
    <xf numFmtId="0" fontId="0" fillId="0" borderId="0" xfId="0" applyAlignment="1">
      <alignment horizontal="center" vertical="center"/>
    </xf>
    <xf numFmtId="179" fontId="32" fillId="0" borderId="28" xfId="51" applyNumberFormat="1" applyFont="1" applyFill="1" applyBorder="1" applyAlignment="1">
      <alignment horizontal="center" vertical="center" wrapText="1"/>
    </xf>
    <xf numFmtId="179" fontId="32" fillId="0" borderId="29" xfId="51" applyNumberFormat="1" applyFont="1" applyFill="1" applyBorder="1" applyAlignment="1">
      <alignment horizontal="center" vertical="center" wrapText="1"/>
    </xf>
    <xf numFmtId="0" fontId="32" fillId="0" borderId="29" xfId="51" applyFont="1" applyFill="1" applyBorder="1" applyAlignment="1">
      <alignment horizontal="center" vertical="center" wrapText="1"/>
    </xf>
    <xf numFmtId="179" fontId="33" fillId="0" borderId="30" xfId="51" applyNumberFormat="1" applyFont="1" applyBorder="1" applyAlignment="1">
      <alignment horizontal="center" vertical="center"/>
    </xf>
    <xf numFmtId="184" fontId="33" fillId="0" borderId="1" xfId="51" applyNumberFormat="1" applyFont="1" applyBorder="1" applyAlignment="1">
      <alignment horizontal="center" vertical="center"/>
    </xf>
    <xf numFmtId="179" fontId="34" fillId="0" borderId="1" xfId="51" applyNumberFormat="1" applyFont="1" applyBorder="1" applyAlignment="1">
      <alignment horizontal="center" vertical="center"/>
    </xf>
    <xf numFmtId="179" fontId="34" fillId="0" borderId="1" xfId="51" applyNumberFormat="1" applyFont="1" applyBorder="1" applyAlignment="1">
      <alignment horizontal="center" vertical="center" wrapText="1"/>
    </xf>
    <xf numFmtId="0" fontId="33" fillId="0" borderId="5" xfId="51" applyFont="1" applyBorder="1" applyAlignment="1">
      <alignment horizontal="center" vertical="center" wrapText="1"/>
    </xf>
    <xf numFmtId="0" fontId="34" fillId="0" borderId="31" xfId="51" applyFont="1" applyFill="1" applyBorder="1" applyAlignment="1">
      <alignment horizontal="center" vertical="center" wrapText="1"/>
    </xf>
    <xf numFmtId="179" fontId="34" fillId="0" borderId="30" xfId="51" applyNumberFormat="1" applyFont="1" applyBorder="1" applyAlignment="1">
      <alignment horizontal="center" vertical="center"/>
    </xf>
    <xf numFmtId="0" fontId="33" fillId="7" borderId="22" xfId="0" applyFont="1" applyFill="1" applyBorder="1" applyAlignment="1">
      <alignment horizontal="center" vertical="center" wrapText="1"/>
    </xf>
    <xf numFmtId="0" fontId="34" fillId="7" borderId="7" xfId="0" applyFont="1" applyFill="1" applyBorder="1" applyAlignment="1">
      <alignment horizontal="center" vertical="center" wrapText="1" shrinkToFit="1"/>
    </xf>
    <xf numFmtId="179" fontId="12" fillId="0" borderId="30" xfId="0" applyNumberFormat="1" applyFont="1" applyFill="1" applyBorder="1" applyAlignment="1">
      <alignment horizontal="center" vertical="center"/>
    </xf>
    <xf numFmtId="49" fontId="12" fillId="0" borderId="1" xfId="0" applyNumberFormat="1" applyFont="1" applyFill="1" applyBorder="1" applyAlignment="1">
      <alignment horizontal="center" vertical="center"/>
    </xf>
    <xf numFmtId="49" fontId="35"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7" xfId="0" applyFont="1" applyFill="1" applyBorder="1" applyAlignment="1">
      <alignment horizontal="center" vertical="center"/>
    </xf>
    <xf numFmtId="0" fontId="14" fillId="0" borderId="7" xfId="0" applyFont="1" applyFill="1" applyBorder="1" applyAlignment="1">
      <alignment horizontal="center" vertical="center"/>
    </xf>
    <xf numFmtId="0" fontId="34" fillId="0" borderId="32" xfId="51" applyFont="1" applyFill="1" applyBorder="1" applyAlignment="1">
      <alignment horizontal="center" vertical="center" wrapText="1"/>
    </xf>
    <xf numFmtId="0" fontId="34" fillId="0" borderId="4" xfId="51" applyFont="1" applyFill="1" applyBorder="1" applyAlignment="1">
      <alignment horizontal="center" vertical="center" wrapText="1"/>
    </xf>
    <xf numFmtId="0" fontId="33" fillId="7" borderId="14" xfId="0" applyFont="1" applyFill="1" applyBorder="1" applyAlignment="1">
      <alignment horizontal="center" vertical="center" wrapText="1"/>
    </xf>
    <xf numFmtId="0" fontId="33" fillId="7" borderId="15" xfId="0" applyFont="1" applyFill="1" applyBorder="1" applyAlignment="1">
      <alignment horizontal="center" vertical="center" wrapText="1"/>
    </xf>
    <xf numFmtId="0" fontId="33" fillId="7" borderId="24" xfId="0" applyFont="1" applyFill="1" applyBorder="1" applyAlignment="1">
      <alignment horizontal="center" vertical="center" wrapText="1"/>
    </xf>
    <xf numFmtId="0" fontId="33" fillId="7" borderId="33" xfId="0" applyFont="1" applyFill="1" applyBorder="1" applyAlignment="1">
      <alignment horizontal="center" vertical="center" wrapText="1"/>
    </xf>
    <xf numFmtId="0" fontId="33" fillId="7" borderId="34" xfId="0" applyFont="1" applyFill="1" applyBorder="1" applyAlignment="1">
      <alignment horizontal="center" vertical="center" wrapText="1"/>
    </xf>
    <xf numFmtId="0" fontId="33" fillId="7" borderId="35" xfId="0" applyFont="1" applyFill="1" applyBorder="1" applyAlignment="1">
      <alignment horizontal="center" vertical="center" wrapText="1"/>
    </xf>
    <xf numFmtId="0" fontId="36" fillId="2" borderId="1" xfId="0" applyFont="1" applyFill="1" applyBorder="1" applyAlignment="1">
      <alignment horizontal="center" vertical="center" wrapText="1" shrinkToFit="1"/>
    </xf>
    <xf numFmtId="0" fontId="34" fillId="7" borderId="1" xfId="0" applyFont="1" applyFill="1" applyBorder="1" applyAlignment="1">
      <alignment horizontal="center" vertical="center" wrapText="1" shrinkToFit="1"/>
    </xf>
    <xf numFmtId="0" fontId="37" fillId="7" borderId="8" xfId="0" applyFont="1" applyFill="1" applyBorder="1" applyAlignment="1">
      <alignment horizontal="center" vertical="center" wrapText="1" shrinkToFit="1"/>
    </xf>
    <xf numFmtId="0" fontId="34" fillId="7" borderId="25" xfId="0" applyFont="1" applyFill="1" applyBorder="1" applyAlignment="1">
      <alignment horizontal="center" vertical="center" wrapText="1" shrinkToFit="1"/>
    </xf>
    <xf numFmtId="0" fontId="12" fillId="0" borderId="6" xfId="0" applyFont="1" applyFill="1" applyBorder="1" applyAlignment="1">
      <alignment horizontal="center" vertical="center"/>
    </xf>
    <xf numFmtId="0" fontId="12" fillId="0" borderId="8" xfId="0" applyFont="1" applyFill="1" applyBorder="1" applyAlignment="1">
      <alignment horizontal="center" vertical="center"/>
    </xf>
    <xf numFmtId="0" fontId="12" fillId="0" borderId="25" xfId="0" applyFont="1" applyFill="1" applyBorder="1" applyAlignment="1">
      <alignment horizontal="center" vertical="center"/>
    </xf>
    <xf numFmtId="0" fontId="21" fillId="2" borderId="25" xfId="0" applyFont="1" applyFill="1" applyBorder="1" applyAlignment="1">
      <alignment horizontal="center" vertical="center"/>
    </xf>
    <xf numFmtId="0" fontId="14" fillId="0" borderId="6" xfId="0" applyFont="1" applyFill="1" applyBorder="1" applyAlignment="1">
      <alignment horizontal="center" vertical="center"/>
    </xf>
    <xf numFmtId="0" fontId="34" fillId="0" borderId="36" xfId="51" applyFont="1" applyFill="1" applyBorder="1" applyAlignment="1">
      <alignment horizontal="center" vertical="center" wrapText="1"/>
    </xf>
    <xf numFmtId="0" fontId="33" fillId="7" borderId="23" xfId="0" applyFont="1" applyFill="1" applyBorder="1" applyAlignment="1">
      <alignment horizontal="center" vertical="center" wrapText="1"/>
    </xf>
    <xf numFmtId="0" fontId="38" fillId="2" borderId="33" xfId="0" applyFont="1" applyFill="1" applyBorder="1" applyAlignment="1">
      <alignment horizontal="center" vertical="center" wrapText="1"/>
    </xf>
    <xf numFmtId="0" fontId="38" fillId="2" borderId="34" xfId="0" applyFont="1" applyFill="1" applyBorder="1" applyAlignment="1">
      <alignment horizontal="center" vertical="center" wrapText="1"/>
    </xf>
    <xf numFmtId="0" fontId="38" fillId="2" borderId="35" xfId="0" applyFont="1" applyFill="1" applyBorder="1" applyAlignment="1">
      <alignment horizontal="center" vertical="center" wrapText="1"/>
    </xf>
    <xf numFmtId="0" fontId="34" fillId="7" borderId="8" xfId="0" applyFont="1" applyFill="1" applyBorder="1" applyAlignment="1">
      <alignment horizontal="center" vertical="center" wrapText="1" shrinkToFit="1"/>
    </xf>
    <xf numFmtId="0" fontId="36" fillId="2" borderId="7" xfId="0" applyFont="1" applyFill="1" applyBorder="1" applyAlignment="1">
      <alignment horizontal="center" vertical="center" wrapText="1" shrinkToFit="1"/>
    </xf>
    <xf numFmtId="0" fontId="36" fillId="2" borderId="8" xfId="0" applyFont="1" applyFill="1" applyBorder="1" applyAlignment="1">
      <alignment horizontal="center" vertical="center" wrapText="1" shrinkToFit="1"/>
    </xf>
    <xf numFmtId="0" fontId="12" fillId="0" borderId="37" xfId="0" applyFont="1" applyFill="1" applyBorder="1" applyAlignment="1">
      <alignment horizontal="center" vertical="center"/>
    </xf>
    <xf numFmtId="0" fontId="39" fillId="0" borderId="29" xfId="51" applyFont="1" applyFill="1" applyBorder="1" applyAlignment="1">
      <alignment horizontal="center" vertical="center" wrapText="1"/>
    </xf>
    <xf numFmtId="0" fontId="34" fillId="0" borderId="5" xfId="51" applyFont="1" applyFill="1" applyBorder="1" applyAlignment="1">
      <alignment horizontal="center" vertical="center" wrapText="1"/>
    </xf>
    <xf numFmtId="0" fontId="34" fillId="0" borderId="38" xfId="51" applyFont="1" applyFill="1" applyBorder="1" applyAlignment="1">
      <alignment horizontal="center" vertical="center" wrapText="1"/>
    </xf>
    <xf numFmtId="0" fontId="34" fillId="7" borderId="33" xfId="0" applyFont="1" applyFill="1" applyBorder="1" applyAlignment="1">
      <alignment horizontal="center" vertical="center" wrapText="1" shrinkToFit="1"/>
    </xf>
    <xf numFmtId="0" fontId="34" fillId="7" borderId="35" xfId="0" applyFont="1" applyFill="1" applyBorder="1" applyAlignment="1">
      <alignment horizontal="center" vertical="center" wrapText="1" shrinkToFit="1"/>
    </xf>
    <xf numFmtId="184" fontId="34" fillId="7" borderId="39" xfId="0" applyNumberFormat="1" applyFont="1" applyFill="1" applyBorder="1" applyAlignment="1">
      <alignment vertical="center"/>
    </xf>
    <xf numFmtId="0" fontId="34" fillId="0" borderId="40" xfId="51" applyFont="1" applyFill="1" applyBorder="1" applyAlignment="1">
      <alignment horizontal="center" vertical="center" wrapText="1"/>
    </xf>
    <xf numFmtId="0" fontId="33" fillId="7" borderId="41" xfId="0" applyFont="1" applyFill="1" applyBorder="1" applyAlignment="1">
      <alignment horizontal="center" vertical="center" wrapText="1"/>
    </xf>
    <xf numFmtId="0" fontId="33" fillId="7" borderId="42" xfId="0" applyFont="1" applyFill="1" applyBorder="1" applyAlignment="1">
      <alignment horizontal="center" vertical="center" wrapText="1"/>
    </xf>
    <xf numFmtId="184" fontId="33" fillId="7" borderId="39" xfId="0" applyNumberFormat="1" applyFont="1" applyFill="1" applyBorder="1" applyAlignment="1">
      <alignment horizontal="center" vertical="center" wrapText="1" shrinkToFit="1"/>
    </xf>
    <xf numFmtId="0" fontId="34" fillId="7" borderId="43" xfId="0" applyFont="1" applyFill="1" applyBorder="1" applyAlignment="1">
      <alignment horizontal="center" vertical="center" wrapText="1" shrinkToFit="1"/>
    </xf>
    <xf numFmtId="0" fontId="36" fillId="2" borderId="43" xfId="0" applyFont="1" applyFill="1" applyBorder="1" applyAlignment="1">
      <alignment horizontal="center" vertical="center" wrapText="1" shrinkToFit="1"/>
    </xf>
    <xf numFmtId="0" fontId="34" fillId="7" borderId="2" xfId="0" applyFont="1" applyFill="1" applyBorder="1" applyAlignment="1">
      <alignment horizontal="center" vertical="center" wrapText="1" shrinkToFit="1"/>
    </xf>
    <xf numFmtId="0" fontId="36" fillId="2" borderId="2" xfId="0" applyFont="1" applyFill="1" applyBorder="1" applyAlignment="1">
      <alignment horizontal="center" vertical="center" wrapText="1" shrinkToFit="1"/>
    </xf>
    <xf numFmtId="0" fontId="12" fillId="0" borderId="39" xfId="0" applyFont="1" applyFill="1" applyBorder="1" applyAlignment="1">
      <alignment horizontal="center" vertical="center"/>
    </xf>
    <xf numFmtId="0" fontId="12" fillId="0" borderId="30" xfId="0" applyFont="1" applyFill="1" applyBorder="1" applyAlignment="1">
      <alignment horizontal="center" vertical="center"/>
    </xf>
    <xf numFmtId="0" fontId="21" fillId="0" borderId="39" xfId="0" applyFont="1" applyFill="1" applyBorder="1" applyAlignment="1">
      <alignment horizontal="center" vertical="center"/>
    </xf>
    <xf numFmtId="0" fontId="12" fillId="0" borderId="44" xfId="0" applyFont="1" applyFill="1" applyBorder="1" applyAlignment="1">
      <alignment horizontal="center" vertical="center" wrapText="1" shrinkToFit="1"/>
    </xf>
    <xf numFmtId="0" fontId="12" fillId="0" borderId="44" xfId="0" applyFont="1" applyFill="1" applyBorder="1" applyAlignment="1">
      <alignment horizontal="center" vertical="center" shrinkToFit="1"/>
    </xf>
    <xf numFmtId="0" fontId="33" fillId="7" borderId="45" xfId="0" applyFont="1" applyFill="1" applyBorder="1" applyAlignment="1">
      <alignment horizontal="center" vertical="center" wrapText="1"/>
    </xf>
    <xf numFmtId="0" fontId="37" fillId="7" borderId="46" xfId="0" applyFont="1" applyFill="1" applyBorder="1" applyAlignment="1">
      <alignment horizontal="center" vertical="center" wrapText="1" shrinkToFit="1"/>
    </xf>
    <xf numFmtId="0" fontId="21" fillId="0" borderId="5" xfId="0" applyFont="1" applyFill="1" applyBorder="1" applyAlignment="1">
      <alignment horizontal="center" vertical="center"/>
    </xf>
    <xf numFmtId="0" fontId="21" fillId="0" borderId="25" xfId="0" applyFont="1" applyFill="1" applyBorder="1" applyAlignment="1">
      <alignment horizontal="center" vertical="center"/>
    </xf>
    <xf numFmtId="0" fontId="32" fillId="0" borderId="47" xfId="51" applyFont="1" applyFill="1" applyBorder="1" applyAlignment="1">
      <alignment horizontal="center" vertical="center" wrapText="1"/>
    </xf>
    <xf numFmtId="0" fontId="34" fillId="0" borderId="1" xfId="51" applyFont="1" applyFill="1" applyBorder="1" applyAlignment="1">
      <alignment horizontal="center" vertical="center" wrapText="1"/>
    </xf>
    <xf numFmtId="0" fontId="34" fillId="0" borderId="48" xfId="51" applyFont="1" applyFill="1" applyBorder="1" applyAlignment="1">
      <alignment horizontal="center" vertical="center" wrapText="1"/>
    </xf>
    <xf numFmtId="184" fontId="34" fillId="7" borderId="6" xfId="0" applyNumberFormat="1" applyFont="1" applyFill="1" applyBorder="1" applyAlignment="1">
      <alignment vertical="center"/>
    </xf>
    <xf numFmtId="0" fontId="34" fillId="0" borderId="48" xfId="0" applyFont="1" applyFill="1" applyBorder="1" applyAlignment="1">
      <alignment horizontal="center" vertical="center"/>
    </xf>
    <xf numFmtId="184" fontId="33" fillId="7" borderId="6" xfId="0" applyNumberFormat="1" applyFont="1" applyFill="1" applyBorder="1" applyAlignment="1">
      <alignment horizontal="center" vertical="center" wrapText="1" shrinkToFit="1"/>
    </xf>
    <xf numFmtId="0" fontId="33" fillId="0" borderId="48" xfId="0" applyFont="1" applyFill="1" applyBorder="1" applyAlignment="1">
      <alignment horizontal="center" vertical="center" wrapText="1"/>
    </xf>
    <xf numFmtId="0" fontId="12" fillId="0" borderId="48" xfId="0" applyFont="1" applyFill="1" applyBorder="1" applyAlignment="1">
      <alignment horizontal="left" vertical="center" shrinkToFit="1"/>
    </xf>
    <xf numFmtId="0" fontId="21" fillId="0" borderId="6" xfId="0" applyFont="1" applyFill="1" applyBorder="1" applyAlignment="1">
      <alignment horizontal="center" vertical="center"/>
    </xf>
    <xf numFmtId="0" fontId="12" fillId="0" borderId="48" xfId="0" applyFont="1" applyFill="1" applyBorder="1" applyAlignment="1">
      <alignment horizontal="center" vertical="center" shrinkToFit="1"/>
    </xf>
    <xf numFmtId="0" fontId="30" fillId="2" borderId="0" xfId="0" applyFont="1" applyFill="1" applyAlignment="1">
      <alignment horizontal="center" vertical="center"/>
    </xf>
    <xf numFmtId="0" fontId="40" fillId="0" borderId="1" xfId="0" applyFont="1" applyFill="1" applyBorder="1" applyAlignment="1">
      <alignment vertical="center" wrapText="1"/>
    </xf>
    <xf numFmtId="14" fontId="41" fillId="0" borderId="1" xfId="0" applyNumberFormat="1" applyFont="1" applyFill="1" applyBorder="1" applyAlignment="1">
      <alignment horizontal="center" vertical="center"/>
    </xf>
    <xf numFmtId="0" fontId="42" fillId="0" borderId="1" xfId="0" applyNumberFormat="1" applyFont="1" applyFill="1" applyBorder="1" applyAlignment="1">
      <alignment horizontal="center" vertical="center" wrapText="1"/>
    </xf>
    <xf numFmtId="0" fontId="42" fillId="0" borderId="1" xfId="0" applyNumberFormat="1" applyFont="1" applyFill="1" applyBorder="1" applyAlignment="1">
      <alignment horizontal="center" vertical="center"/>
    </xf>
    <xf numFmtId="0" fontId="12" fillId="0" borderId="1" xfId="0" applyNumberFormat="1" applyFont="1" applyFill="1" applyBorder="1" applyAlignment="1">
      <alignment horizontal="center" vertical="center"/>
    </xf>
    <xf numFmtId="0" fontId="41" fillId="0" borderId="1" xfId="0" applyNumberFormat="1" applyFont="1" applyFill="1" applyBorder="1" applyAlignment="1">
      <alignment horizontal="center" vertical="center"/>
    </xf>
    <xf numFmtId="0" fontId="41" fillId="0" borderId="1" xfId="0" applyNumberFormat="1" applyFont="1" applyFill="1" applyBorder="1" applyAlignment="1">
      <alignment horizontal="center" vertical="center" wrapText="1"/>
    </xf>
    <xf numFmtId="0" fontId="21" fillId="0" borderId="7" xfId="0" applyFont="1" applyFill="1" applyBorder="1" applyAlignment="1">
      <alignment horizontal="center" vertical="center"/>
    </xf>
    <xf numFmtId="14" fontId="41" fillId="2" borderId="6" xfId="0" applyNumberFormat="1" applyFont="1" applyFill="1" applyBorder="1" applyAlignment="1">
      <alignment horizontal="center" vertical="center"/>
    </xf>
    <xf numFmtId="0" fontId="42" fillId="2" borderId="1"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2" borderId="5" xfId="0" applyFont="1" applyFill="1" applyBorder="1" applyAlignment="1">
      <alignment horizontal="center" vertical="center"/>
    </xf>
    <xf numFmtId="0" fontId="21" fillId="2" borderId="7" xfId="0" applyFont="1" applyFill="1" applyBorder="1" applyAlignment="1">
      <alignment horizontal="center" vertical="center"/>
    </xf>
    <xf numFmtId="179" fontId="21" fillId="2" borderId="30" xfId="0" applyNumberFormat="1" applyFont="1" applyFill="1" applyBorder="1" applyAlignment="1">
      <alignment horizontal="center" vertical="center"/>
    </xf>
    <xf numFmtId="49" fontId="21" fillId="2" borderId="6"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21" fillId="2" borderId="5" xfId="0" applyFont="1" applyFill="1" applyBorder="1" applyAlignment="1">
      <alignment horizontal="center" vertical="center"/>
    </xf>
    <xf numFmtId="0" fontId="43" fillId="0" borderId="30" xfId="51" applyFont="1" applyFill="1" applyBorder="1" applyAlignment="1">
      <alignment horizontal="center" vertical="center" wrapText="1"/>
    </xf>
    <xf numFmtId="0" fontId="43" fillId="0" borderId="6" xfId="51" applyFont="1" applyFill="1" applyBorder="1" applyAlignment="1">
      <alignment horizontal="center" vertical="center" wrapText="1"/>
    </xf>
    <xf numFmtId="184" fontId="43" fillId="0" borderId="1" xfId="51" applyNumberFormat="1" applyFont="1" applyFill="1" applyBorder="1" applyAlignment="1">
      <alignment horizontal="center" vertical="center" wrapText="1"/>
    </xf>
    <xf numFmtId="0" fontId="43" fillId="0" borderId="5" xfId="52" applyFont="1" applyFill="1" applyBorder="1" applyAlignment="1">
      <alignment horizontal="center" vertical="center" wrapText="1" shrinkToFit="1"/>
    </xf>
    <xf numFmtId="0" fontId="43" fillId="0" borderId="7" xfId="52" applyFont="1" applyFill="1" applyBorder="1" applyAlignment="1">
      <alignment horizontal="center" vertical="center" wrapText="1" shrinkToFit="1"/>
    </xf>
    <xf numFmtId="0" fontId="14" fillId="0" borderId="6" xfId="51" applyFont="1" applyFill="1" applyBorder="1" applyAlignment="1">
      <alignment horizontal="center" vertical="center" wrapText="1"/>
    </xf>
    <xf numFmtId="0" fontId="14" fillId="0" borderId="5" xfId="52" applyFont="1" applyFill="1" applyBorder="1" applyAlignment="1">
      <alignment horizontal="center" vertical="center" wrapText="1" shrinkToFit="1"/>
    </xf>
    <xf numFmtId="0" fontId="43" fillId="0" borderId="49" xfId="51" applyFont="1" applyFill="1" applyBorder="1" applyAlignment="1">
      <alignment horizontal="center" vertical="center" wrapText="1"/>
    </xf>
    <xf numFmtId="0" fontId="43" fillId="0" borderId="50" xfId="51" applyFont="1" applyFill="1" applyBorder="1" applyAlignment="1">
      <alignment horizontal="center" vertical="center" wrapText="1"/>
    </xf>
    <xf numFmtId="184" fontId="43" fillId="0" borderId="51" xfId="51" applyNumberFormat="1" applyFont="1" applyFill="1" applyBorder="1" applyAlignment="1">
      <alignment horizontal="center" vertical="center" wrapText="1"/>
    </xf>
    <xf numFmtId="0" fontId="43" fillId="0" borderId="52" xfId="52" applyFont="1" applyFill="1" applyBorder="1" applyAlignment="1">
      <alignment horizontal="center" vertical="center" wrapText="1" shrinkToFit="1"/>
    </xf>
    <xf numFmtId="187" fontId="43" fillId="0" borderId="18" xfId="52" applyNumberFormat="1" applyFont="1" applyFill="1" applyBorder="1" applyAlignment="1">
      <alignment horizontal="center" vertical="center" wrapText="1" shrinkToFit="1"/>
    </xf>
    <xf numFmtId="184" fontId="0" fillId="0" borderId="1" xfId="0" applyNumberFormat="1" applyBorder="1" applyAlignment="1">
      <alignment horizontal="center" vertical="center"/>
    </xf>
    <xf numFmtId="184" fontId="0" fillId="0" borderId="0" xfId="0" applyNumberFormat="1" applyAlignment="1">
      <alignment horizontal="center" vertical="center"/>
    </xf>
    <xf numFmtId="0" fontId="21" fillId="0" borderId="1" xfId="0" applyFont="1" applyFill="1" applyBorder="1" applyAlignment="1">
      <alignment horizontal="center" vertical="center"/>
    </xf>
    <xf numFmtId="0" fontId="21" fillId="0" borderId="8"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8" xfId="0" applyFont="1" applyFill="1" applyBorder="1" applyAlignment="1">
      <alignment horizontal="center" vertical="center"/>
    </xf>
    <xf numFmtId="0" fontId="43" fillId="2" borderId="1" xfId="52" applyFont="1" applyFill="1" applyBorder="1" applyAlignment="1">
      <alignment horizontal="center" vertical="center" wrapText="1" shrinkToFit="1"/>
    </xf>
    <xf numFmtId="0" fontId="43" fillId="0" borderId="1" xfId="52" applyFont="1" applyFill="1" applyBorder="1" applyAlignment="1">
      <alignment horizontal="center" vertical="center" wrapText="1" shrinkToFit="1"/>
    </xf>
    <xf numFmtId="0" fontId="43" fillId="0" borderId="8" xfId="52" applyFont="1" applyFill="1" applyBorder="1" applyAlignment="1">
      <alignment horizontal="center" vertical="center" wrapText="1" shrinkToFit="1"/>
    </xf>
    <xf numFmtId="0" fontId="43" fillId="0" borderId="25" xfId="52" applyFont="1" applyFill="1" applyBorder="1" applyAlignment="1">
      <alignment horizontal="center" vertical="center" wrapText="1" shrinkToFit="1"/>
    </xf>
    <xf numFmtId="0" fontId="43" fillId="0" borderId="6" xfId="52" applyFont="1" applyFill="1" applyBorder="1" applyAlignment="1">
      <alignment horizontal="center" vertical="center" wrapText="1" shrinkToFit="1"/>
    </xf>
    <xf numFmtId="187" fontId="43" fillId="2" borderId="19" xfId="52" applyNumberFormat="1" applyFont="1" applyFill="1" applyBorder="1" applyAlignment="1">
      <alignment horizontal="center" vertical="center" wrapText="1" shrinkToFit="1"/>
    </xf>
    <xf numFmtId="187" fontId="43" fillId="0" borderId="19" xfId="52" applyNumberFormat="1" applyFont="1" applyFill="1" applyBorder="1" applyAlignment="1">
      <alignment horizontal="center" vertical="center" wrapText="1" shrinkToFit="1"/>
    </xf>
    <xf numFmtId="187" fontId="43" fillId="0" borderId="20" xfId="52" applyNumberFormat="1" applyFont="1" applyFill="1" applyBorder="1" applyAlignment="1">
      <alignment horizontal="center" vertical="center" wrapText="1" shrinkToFit="1"/>
    </xf>
    <xf numFmtId="187" fontId="43" fillId="0" borderId="27" xfId="52" applyNumberFormat="1" applyFont="1" applyFill="1" applyBorder="1" applyAlignment="1">
      <alignment horizontal="center" vertical="center" wrapText="1" shrinkToFit="1"/>
    </xf>
    <xf numFmtId="0" fontId="12" fillId="2" borderId="37" xfId="0" applyFont="1" applyFill="1" applyBorder="1" applyAlignment="1">
      <alignment horizontal="center" vertical="center"/>
    </xf>
    <xf numFmtId="0" fontId="12" fillId="2" borderId="8" xfId="0" applyFont="1" applyFill="1" applyBorder="1" applyAlignment="1">
      <alignment horizontal="center" vertical="center"/>
    </xf>
    <xf numFmtId="0" fontId="21" fillId="0" borderId="37" xfId="0" applyFont="1" applyFill="1" applyBorder="1" applyAlignment="1">
      <alignment horizontal="center" vertical="center"/>
    </xf>
    <xf numFmtId="0" fontId="21" fillId="2" borderId="37" xfId="0" applyFont="1" applyFill="1" applyBorder="1" applyAlignment="1">
      <alignment horizontal="center" vertical="center"/>
    </xf>
    <xf numFmtId="186" fontId="43" fillId="0" borderId="7" xfId="52" applyNumberFormat="1" applyFont="1" applyFill="1" applyBorder="1" applyAlignment="1">
      <alignment horizontal="center" vertical="center" wrapText="1" shrinkToFit="1"/>
    </xf>
    <xf numFmtId="186" fontId="43" fillId="0" borderId="1" xfId="52" applyNumberFormat="1" applyFont="1" applyFill="1" applyBorder="1" applyAlignment="1">
      <alignment horizontal="center" vertical="center" wrapText="1" shrinkToFit="1"/>
    </xf>
    <xf numFmtId="186" fontId="43" fillId="0" borderId="8" xfId="52" applyNumberFormat="1" applyFont="1" applyFill="1" applyBorder="1" applyAlignment="1">
      <alignment horizontal="center" vertical="center" wrapText="1" shrinkToFit="1"/>
    </xf>
    <xf numFmtId="186" fontId="43" fillId="0" borderId="5" xfId="52" applyNumberFormat="1" applyFont="1" applyFill="1" applyBorder="1" applyAlignment="1">
      <alignment horizontal="center" vertical="center" wrapText="1" shrinkToFit="1"/>
    </xf>
    <xf numFmtId="186" fontId="43" fillId="0" borderId="37" xfId="52" applyNumberFormat="1" applyFont="1" applyFill="1" applyBorder="1" applyAlignment="1">
      <alignment horizontal="center" vertical="center" wrapText="1" shrinkToFit="1"/>
    </xf>
    <xf numFmtId="186" fontId="43" fillId="0" borderId="18" xfId="52" applyNumberFormat="1" applyFont="1" applyFill="1" applyBorder="1" applyAlignment="1">
      <alignment horizontal="center" vertical="center" wrapText="1" shrinkToFit="1"/>
    </xf>
    <xf numFmtId="186" fontId="43" fillId="0" borderId="19" xfId="52" applyNumberFormat="1" applyFont="1" applyFill="1" applyBorder="1" applyAlignment="1">
      <alignment horizontal="center" vertical="center" wrapText="1" shrinkToFit="1"/>
    </xf>
    <xf numFmtId="186" fontId="43" fillId="0" borderId="20" xfId="52" applyNumberFormat="1" applyFont="1" applyFill="1" applyBorder="1" applyAlignment="1">
      <alignment horizontal="center" vertical="center" wrapText="1" shrinkToFit="1"/>
    </xf>
    <xf numFmtId="0" fontId="21" fillId="0" borderId="39" xfId="0" applyFont="1" applyFill="1" applyBorder="1" applyAlignment="1">
      <alignment horizontal="center" vertical="center" wrapText="1"/>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1" fillId="0" borderId="32" xfId="0" applyFont="1" applyFill="1" applyBorder="1" applyAlignment="1">
      <alignment horizontal="center" vertical="center"/>
    </xf>
    <xf numFmtId="0" fontId="21" fillId="2" borderId="39" xfId="0" applyFont="1" applyFill="1" applyBorder="1" applyAlignment="1">
      <alignment horizontal="center" vertical="center"/>
    </xf>
    <xf numFmtId="0" fontId="12"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12" fillId="2" borderId="32" xfId="0" applyFont="1" applyFill="1" applyBorder="1" applyAlignment="1">
      <alignment horizontal="center" vertical="center"/>
    </xf>
    <xf numFmtId="0" fontId="36" fillId="2" borderId="40" xfId="51" applyFont="1" applyFill="1" applyBorder="1" applyAlignment="1">
      <alignment horizontal="center" vertical="center" wrapText="1"/>
    </xf>
    <xf numFmtId="184" fontId="21" fillId="2" borderId="13" xfId="0" applyNumberFormat="1" applyFont="1" applyFill="1" applyBorder="1" applyAlignment="1">
      <alignment horizontal="center" vertical="center"/>
    </xf>
    <xf numFmtId="0" fontId="43" fillId="0" borderId="39" xfId="52" applyFont="1" applyFill="1" applyBorder="1" applyAlignment="1">
      <alignment horizontal="center" vertical="center" wrapText="1" shrinkToFit="1"/>
    </xf>
    <xf numFmtId="0" fontId="43" fillId="0" borderId="22" xfId="52" applyFont="1" applyFill="1" applyBorder="1" applyAlignment="1">
      <alignment horizontal="center" vertical="center" wrapText="1" shrinkToFit="1"/>
    </xf>
    <xf numFmtId="0" fontId="43" fillId="0" borderId="23" xfId="52" applyFont="1" applyFill="1" applyBorder="1" applyAlignment="1">
      <alignment horizontal="center" vertical="center" wrapText="1" shrinkToFit="1"/>
    </xf>
    <xf numFmtId="0" fontId="43" fillId="0" borderId="37" xfId="52" applyFont="1" applyFill="1" applyBorder="1" applyAlignment="1">
      <alignment horizontal="center" vertical="center" wrapText="1" shrinkToFit="1"/>
    </xf>
    <xf numFmtId="187" fontId="43" fillId="0" borderId="53" xfId="52" applyNumberFormat="1" applyFont="1" applyFill="1" applyBorder="1" applyAlignment="1">
      <alignment horizontal="center" vertical="center" wrapText="1" shrinkToFit="1"/>
    </xf>
    <xf numFmtId="0" fontId="34" fillId="0" borderId="54" xfId="51" applyFont="1" applyFill="1" applyBorder="1" applyAlignment="1">
      <alignment horizontal="center" vertical="center" wrapText="1"/>
    </xf>
    <xf numFmtId="0" fontId="12" fillId="0" borderId="36" xfId="0" applyFont="1" applyFill="1" applyBorder="1" applyAlignment="1">
      <alignment horizontal="center" vertical="center"/>
    </xf>
    <xf numFmtId="0" fontId="21" fillId="0" borderId="36" xfId="0" applyFont="1" applyFill="1" applyBorder="1" applyAlignment="1">
      <alignment horizontal="center" vertical="center"/>
    </xf>
    <xf numFmtId="0" fontId="21" fillId="2" borderId="36" xfId="0" applyFont="1" applyFill="1" applyBorder="1" applyAlignment="1">
      <alignment horizontal="center" vertical="center"/>
    </xf>
    <xf numFmtId="0" fontId="12" fillId="2" borderId="7" xfId="0" applyFont="1" applyFill="1" applyBorder="1" applyAlignment="1">
      <alignment horizontal="center" vertical="center"/>
    </xf>
    <xf numFmtId="184" fontId="21" fillId="2" borderId="55" xfId="0" applyNumberFormat="1" applyFont="1" applyFill="1" applyBorder="1" applyAlignment="1">
      <alignment horizontal="center" vertical="center"/>
    </xf>
    <xf numFmtId="184" fontId="21" fillId="2" borderId="25" xfId="0" applyNumberFormat="1" applyFont="1" applyFill="1" applyBorder="1" applyAlignment="1">
      <alignment horizontal="center" vertical="center"/>
    </xf>
    <xf numFmtId="184" fontId="21" fillId="2" borderId="7" xfId="0" applyNumberFormat="1" applyFont="1" applyFill="1" applyBorder="1" applyAlignment="1">
      <alignment horizontal="center" vertical="center"/>
    </xf>
    <xf numFmtId="184" fontId="21" fillId="2" borderId="1" xfId="0" applyNumberFormat="1" applyFont="1" applyFill="1" applyBorder="1" applyAlignment="1">
      <alignment horizontal="center" vertical="center"/>
    </xf>
    <xf numFmtId="184" fontId="21" fillId="2" borderId="8" xfId="0" applyNumberFormat="1" applyFont="1" applyFill="1" applyBorder="1" applyAlignment="1">
      <alignment horizontal="center" vertical="center"/>
    </xf>
    <xf numFmtId="0" fontId="43" fillId="0" borderId="15" xfId="52" applyFont="1" applyFill="1" applyBorder="1" applyAlignment="1">
      <alignment horizontal="center" vertical="center" wrapText="1" shrinkToFit="1"/>
    </xf>
    <xf numFmtId="186" fontId="44" fillId="0" borderId="18" xfId="52" applyNumberFormat="1" applyFont="1" applyFill="1" applyBorder="1" applyAlignment="1">
      <alignment horizontal="center" vertical="center" wrapText="1" shrinkToFit="1"/>
    </xf>
    <xf numFmtId="186" fontId="44" fillId="0" borderId="19" xfId="52" applyNumberFormat="1" applyFont="1" applyFill="1" applyBorder="1" applyAlignment="1">
      <alignment horizontal="center" vertical="center" wrapText="1" shrinkToFit="1"/>
    </xf>
    <xf numFmtId="0" fontId="12" fillId="2" borderId="48" xfId="0" applyFont="1" applyFill="1" applyBorder="1" applyAlignment="1">
      <alignment horizontal="center" vertical="center" shrinkToFit="1"/>
    </xf>
    <xf numFmtId="0" fontId="12" fillId="0" borderId="48" xfId="0" applyFont="1" applyFill="1" applyBorder="1" applyAlignment="1">
      <alignment horizontal="center" vertical="center"/>
    </xf>
    <xf numFmtId="0" fontId="21" fillId="2" borderId="48" xfId="0" applyFont="1" applyFill="1" applyBorder="1" applyAlignment="1">
      <alignment horizontal="center" vertical="center"/>
    </xf>
    <xf numFmtId="0" fontId="43" fillId="0" borderId="48" xfId="52" applyFont="1" applyFill="1" applyBorder="1" applyAlignment="1">
      <alignment horizontal="center" vertical="center" wrapText="1" shrinkToFit="1"/>
    </xf>
    <xf numFmtId="187" fontId="43" fillId="0" borderId="50" xfId="52" applyNumberFormat="1" applyFont="1" applyFill="1" applyBorder="1" applyAlignment="1">
      <alignment horizontal="center" vertical="center" wrapText="1" shrinkToFit="1"/>
    </xf>
    <xf numFmtId="187" fontId="43" fillId="0" borderId="56" xfId="52" applyNumberFormat="1" applyFont="1" applyFill="1" applyBorder="1" applyAlignment="1">
      <alignment horizontal="center" vertical="center" wrapText="1" shrinkToFit="1"/>
    </xf>
    <xf numFmtId="0" fontId="0" fillId="2" borderId="0" xfId="0" applyFill="1" applyAlignment="1">
      <alignment horizontal="center" vertical="center" wrapText="1"/>
    </xf>
    <xf numFmtId="0" fontId="45" fillId="8" borderId="1" xfId="0" applyFont="1" applyFill="1" applyBorder="1" applyAlignment="1" applyProtection="1">
      <alignment horizontal="center" vertical="center" wrapText="1"/>
      <protection locked="0"/>
    </xf>
    <xf numFmtId="0" fontId="46" fillId="9" borderId="1" xfId="0" applyFont="1" applyFill="1" applyBorder="1" applyAlignment="1" applyProtection="1">
      <protection locked="0"/>
    </xf>
    <xf numFmtId="0" fontId="46" fillId="9" borderId="1" xfId="0" applyFont="1" applyFill="1" applyBorder="1" applyAlignment="1" applyProtection="1">
      <alignment horizontal="left"/>
      <protection locked="0"/>
    </xf>
    <xf numFmtId="0" fontId="46" fillId="9" borderId="1" xfId="0" applyFont="1" applyFill="1" applyBorder="1" applyAlignment="1" applyProtection="1">
      <alignment horizontal="center"/>
      <protection locked="0"/>
    </xf>
    <xf numFmtId="14" fontId="47" fillId="9" borderId="1" xfId="0" applyNumberFormat="1" applyFont="1" applyFill="1" applyBorder="1" applyAlignment="1" applyProtection="1">
      <alignment horizontal="center" vertical="center"/>
      <protection locked="0"/>
    </xf>
    <xf numFmtId="0" fontId="48" fillId="9" borderId="1" xfId="0" applyFont="1" applyFill="1" applyBorder="1" applyAlignment="1" applyProtection="1">
      <protection locked="0"/>
    </xf>
    <xf numFmtId="0" fontId="48" fillId="9" borderId="1" xfId="0" applyFont="1" applyFill="1" applyBorder="1" applyAlignment="1" applyProtection="1">
      <alignment horizontal="left"/>
      <protection locked="0"/>
    </xf>
    <xf numFmtId="0" fontId="48" fillId="9" borderId="1" xfId="0" applyFont="1" applyFill="1" applyBorder="1" applyAlignment="1" applyProtection="1">
      <alignment horizontal="center"/>
      <protection locked="0"/>
    </xf>
    <xf numFmtId="14" fontId="49" fillId="9" borderId="1" xfId="0" applyNumberFormat="1" applyFont="1" applyFill="1" applyBorder="1" applyAlignment="1" applyProtection="1">
      <alignment horizontal="center" vertical="center"/>
      <protection locked="0"/>
    </xf>
    <xf numFmtId="0" fontId="47" fillId="10" borderId="4" xfId="0" applyFont="1" applyFill="1" applyBorder="1" applyAlignment="1" applyProtection="1">
      <alignment horizontal="center" vertical="center"/>
      <protection locked="0"/>
    </xf>
    <xf numFmtId="0" fontId="47" fillId="10" borderId="1" xfId="0" applyFont="1" applyFill="1" applyBorder="1" applyAlignment="1" applyProtection="1">
      <alignment horizontal="left" vertical="center"/>
      <protection locked="0"/>
    </xf>
    <xf numFmtId="0" fontId="47" fillId="10" borderId="1" xfId="0" applyFont="1" applyFill="1" applyBorder="1" applyAlignment="1" applyProtection="1">
      <alignment horizontal="center" vertical="center"/>
      <protection locked="0"/>
    </xf>
    <xf numFmtId="7" fontId="47" fillId="10" borderId="1" xfId="0" applyNumberFormat="1" applyFont="1" applyFill="1" applyBorder="1" applyAlignment="1" applyProtection="1">
      <alignment horizontal="center" vertical="center"/>
      <protection locked="0"/>
    </xf>
    <xf numFmtId="185" fontId="47" fillId="10" borderId="1" xfId="0" applyNumberFormat="1" applyFont="1" applyFill="1" applyBorder="1" applyAlignment="1" applyProtection="1">
      <alignment horizontal="center" vertical="center"/>
      <protection locked="0"/>
    </xf>
    <xf numFmtId="185" fontId="47" fillId="0" borderId="1" xfId="0" applyNumberFormat="1" applyFont="1" applyFill="1" applyBorder="1" applyAlignment="1" applyProtection="1">
      <alignment horizontal="center" vertical="center"/>
    </xf>
    <xf numFmtId="0" fontId="47" fillId="10" borderId="9" xfId="0" applyFont="1" applyFill="1" applyBorder="1" applyAlignment="1" applyProtection="1">
      <alignment horizontal="center" vertical="center"/>
      <protection locked="0"/>
    </xf>
    <xf numFmtId="0" fontId="50" fillId="10" borderId="1" xfId="0" applyFont="1" applyFill="1" applyBorder="1" applyAlignment="1" applyProtection="1">
      <alignment horizontal="left" vertical="center"/>
      <protection locked="0"/>
    </xf>
    <xf numFmtId="0" fontId="47" fillId="10" borderId="2" xfId="0" applyFont="1" applyFill="1" applyBorder="1" applyAlignment="1" applyProtection="1">
      <alignment horizontal="center" vertical="center"/>
      <protection locked="0"/>
    </xf>
    <xf numFmtId="0" fontId="45" fillId="8" borderId="2" xfId="0" applyFont="1" applyFill="1" applyBorder="1" applyAlignment="1" applyProtection="1">
      <protection locked="0"/>
    </xf>
    <xf numFmtId="0" fontId="45" fillId="8" borderId="2" xfId="0" applyFont="1" applyFill="1" applyBorder="1" applyAlignment="1" applyProtection="1">
      <alignment horizontal="left"/>
      <protection locked="0"/>
    </xf>
    <xf numFmtId="0" fontId="45" fillId="8" borderId="2" xfId="0" applyFont="1" applyFill="1" applyBorder="1" applyAlignment="1" applyProtection="1">
      <alignment horizontal="center"/>
      <protection locked="0"/>
    </xf>
    <xf numFmtId="188" fontId="45" fillId="8" borderId="2" xfId="1" applyNumberFormat="1" applyFont="1" applyFill="1" applyBorder="1" applyAlignment="1" applyProtection="1">
      <alignment horizontal="center"/>
      <protection locked="0"/>
    </xf>
    <xf numFmtId="0" fontId="30" fillId="0" borderId="0" xfId="0" applyFont="1" applyAlignment="1">
      <alignment horizontal="center" vertical="center" wrapText="1"/>
    </xf>
    <xf numFmtId="0" fontId="51" fillId="8" borderId="1" xfId="0" applyFont="1" applyFill="1" applyBorder="1" applyAlignment="1" applyProtection="1">
      <alignment horizontal="center" vertical="center" wrapText="1"/>
      <protection locked="0"/>
    </xf>
    <xf numFmtId="185" fontId="45" fillId="8" borderId="1" xfId="0" applyNumberFormat="1" applyFont="1" applyFill="1" applyBorder="1" applyAlignment="1" applyProtection="1">
      <alignment horizontal="center" vertical="center"/>
      <protection locked="0"/>
    </xf>
    <xf numFmtId="185" fontId="45" fillId="11" borderId="2" xfId="0" applyNumberFormat="1" applyFont="1" applyFill="1" applyBorder="1" applyAlignment="1" applyProtection="1">
      <alignment horizontal="center"/>
      <protection locked="0"/>
    </xf>
    <xf numFmtId="3" fontId="52" fillId="0" borderId="1" xfId="0" applyNumberFormat="1" applyFont="1" applyFill="1" applyBorder="1" applyAlignment="1">
      <alignment horizontal="right" vertical="center"/>
    </xf>
    <xf numFmtId="14" fontId="53" fillId="0" borderId="1" xfId="0" applyNumberFormat="1" applyFont="1" applyFill="1" applyBorder="1" applyAlignment="1">
      <alignment horizontal="left" vertical="center"/>
    </xf>
    <xf numFmtId="3" fontId="54" fillId="0" borderId="1" xfId="0" applyNumberFormat="1" applyFont="1" applyFill="1" applyBorder="1" applyAlignment="1">
      <alignment horizontal="right" vertical="center"/>
    </xf>
    <xf numFmtId="3" fontId="52" fillId="12" borderId="1" xfId="0" applyNumberFormat="1" applyFont="1" applyFill="1" applyBorder="1" applyAlignment="1">
      <alignment horizontal="right" vertical="center"/>
    </xf>
    <xf numFmtId="0" fontId="53" fillId="0" borderId="1" xfId="0" applyFont="1" applyFill="1" applyBorder="1" applyAlignment="1">
      <alignment horizontal="left" vertical="center"/>
    </xf>
    <xf numFmtId="0" fontId="55" fillId="13" borderId="57" xfId="0" applyFont="1" applyFill="1" applyBorder="1" applyAlignment="1">
      <alignment horizontal="center" vertical="top" wrapText="1"/>
    </xf>
    <xf numFmtId="0" fontId="55" fillId="13" borderId="58" xfId="0" applyFont="1" applyFill="1" applyBorder="1" applyAlignment="1">
      <alignment horizontal="center" vertical="top" wrapText="1"/>
    </xf>
    <xf numFmtId="0" fontId="55" fillId="13" borderId="59" xfId="0" applyFont="1" applyFill="1" applyBorder="1" applyAlignment="1">
      <alignment vertical="top" wrapText="1"/>
    </xf>
    <xf numFmtId="0" fontId="56" fillId="13" borderId="59" xfId="0" applyFont="1" applyFill="1" applyBorder="1" applyAlignment="1">
      <alignment vertical="top" wrapText="1"/>
    </xf>
    <xf numFmtId="0" fontId="55" fillId="13" borderId="58" xfId="0" applyFont="1" applyFill="1" applyBorder="1" applyAlignment="1">
      <alignment horizontal="left" vertical="top"/>
    </xf>
    <xf numFmtId="0" fontId="57" fillId="14" borderId="33" xfId="0" applyFont="1" applyFill="1" applyBorder="1" applyAlignment="1">
      <alignment horizontal="left" vertical="center" wrapText="1"/>
    </xf>
    <xf numFmtId="0" fontId="33" fillId="14" borderId="57" xfId="0" applyFont="1" applyFill="1" applyBorder="1" applyAlignment="1">
      <alignment horizontal="center" vertical="center" wrapText="1"/>
    </xf>
    <xf numFmtId="0" fontId="58" fillId="0" borderId="23" xfId="0" applyFont="1" applyFill="1" applyBorder="1" applyAlignment="1">
      <alignment vertical="center" wrapText="1"/>
    </xf>
    <xf numFmtId="0" fontId="12" fillId="0" borderId="23" xfId="0" applyFont="1" applyFill="1" applyBorder="1" applyAlignment="1">
      <alignment vertical="center" wrapText="1"/>
    </xf>
    <xf numFmtId="189" fontId="58" fillId="0" borderId="23" xfId="0" applyNumberFormat="1" applyFont="1" applyFill="1" applyBorder="1" applyAlignment="1">
      <alignment horizontal="left" vertical="center"/>
    </xf>
    <xf numFmtId="185" fontId="58" fillId="0" borderId="23" xfId="0" applyNumberFormat="1" applyFont="1" applyFill="1" applyBorder="1" applyAlignment="1">
      <alignment vertical="center"/>
    </xf>
    <xf numFmtId="190" fontId="58" fillId="0" borderId="23" xfId="0" applyNumberFormat="1" applyFont="1" applyFill="1" applyBorder="1" applyAlignment="1">
      <alignment vertical="center"/>
    </xf>
    <xf numFmtId="185" fontId="57" fillId="15" borderId="23" xfId="0" applyNumberFormat="1" applyFont="1" applyFill="1" applyBorder="1" applyAlignment="1">
      <alignment horizontal="right" vertical="center"/>
    </xf>
    <xf numFmtId="0" fontId="57" fillId="14" borderId="37" xfId="0" applyFont="1" applyFill="1" applyBorder="1" applyAlignment="1">
      <alignment horizontal="left" vertical="center" wrapText="1"/>
    </xf>
    <xf numFmtId="0" fontId="57" fillId="14" borderId="60" xfId="0" applyFont="1" applyFill="1" applyBorder="1" applyAlignment="1">
      <alignment horizontal="center" vertical="center" wrapText="1"/>
    </xf>
    <xf numFmtId="0" fontId="58" fillId="0" borderId="1" xfId="0" applyFont="1" applyFill="1" applyBorder="1" applyAlignment="1">
      <alignment vertical="center" wrapText="1"/>
    </xf>
    <xf numFmtId="189" fontId="58" fillId="0" borderId="1" xfId="0" applyNumberFormat="1" applyFont="1" applyFill="1" applyBorder="1" applyAlignment="1">
      <alignment horizontal="left" vertical="center"/>
    </xf>
    <xf numFmtId="185" fontId="58" fillId="0" borderId="1" xfId="0" applyNumberFormat="1" applyFont="1" applyFill="1" applyBorder="1" applyAlignment="1">
      <alignment vertical="center"/>
    </xf>
    <xf numFmtId="190" fontId="58" fillId="0" borderId="1" xfId="0" applyNumberFormat="1" applyFont="1" applyFill="1" applyBorder="1" applyAlignment="1">
      <alignment vertical="center"/>
    </xf>
    <xf numFmtId="185" fontId="57" fillId="15" borderId="1" xfId="0" applyNumberFormat="1" applyFont="1" applyFill="1" applyBorder="1" applyAlignment="1">
      <alignment horizontal="right" vertical="center"/>
    </xf>
    <xf numFmtId="189" fontId="12" fillId="0" borderId="1" xfId="0" applyNumberFormat="1" applyFont="1" applyFill="1" applyBorder="1" applyAlignment="1">
      <alignment horizontal="left" vertical="center"/>
    </xf>
    <xf numFmtId="0" fontId="58" fillId="2" borderId="1" xfId="0" applyFont="1" applyFill="1" applyBorder="1" applyAlignment="1">
      <alignment vertical="center" wrapText="1"/>
    </xf>
    <xf numFmtId="0" fontId="12" fillId="2" borderId="1" xfId="0" applyFont="1" applyFill="1" applyBorder="1" applyAlignment="1">
      <alignment vertical="center" wrapText="1"/>
    </xf>
    <xf numFmtId="189" fontId="58" fillId="2" borderId="1" xfId="0" applyNumberFormat="1" applyFont="1" applyFill="1" applyBorder="1" applyAlignment="1">
      <alignment horizontal="left" vertical="center"/>
    </xf>
    <xf numFmtId="185" fontId="58" fillId="2" borderId="1" xfId="0" applyNumberFormat="1" applyFont="1" applyFill="1" applyBorder="1" applyAlignment="1">
      <alignment vertical="center"/>
    </xf>
    <xf numFmtId="190" fontId="58" fillId="2" borderId="1" xfId="0" applyNumberFormat="1" applyFont="1" applyFill="1" applyBorder="1" applyAlignment="1">
      <alignment vertical="center"/>
    </xf>
    <xf numFmtId="0" fontId="57" fillId="14" borderId="61" xfId="0" applyFont="1" applyFill="1" applyBorder="1" applyAlignment="1">
      <alignment horizontal="center" vertical="center" wrapText="1"/>
    </xf>
    <xf numFmtId="0" fontId="33" fillId="14" borderId="62" xfId="0" applyFont="1" applyFill="1" applyBorder="1" applyAlignment="1">
      <alignment horizontal="center" vertical="center" wrapText="1"/>
    </xf>
    <xf numFmtId="0" fontId="57" fillId="14" borderId="63" xfId="0" applyFont="1" applyFill="1" applyBorder="1" applyAlignment="1">
      <alignment horizontal="center" vertical="center" wrapText="1"/>
    </xf>
    <xf numFmtId="0" fontId="12" fillId="0" borderId="19" xfId="0" applyFont="1" applyFill="1" applyBorder="1" applyAlignment="1">
      <alignment vertical="center" wrapText="1"/>
    </xf>
    <xf numFmtId="0" fontId="58" fillId="0" borderId="19" xfId="0" applyFont="1" applyFill="1" applyBorder="1" applyAlignment="1">
      <alignment vertical="center" wrapText="1"/>
    </xf>
    <xf numFmtId="189" fontId="58" fillId="0" borderId="19" xfId="0" applyNumberFormat="1" applyFont="1" applyFill="1" applyBorder="1" applyAlignment="1">
      <alignment horizontal="left" vertical="center"/>
    </xf>
    <xf numFmtId="185" fontId="58" fillId="0" borderId="19" xfId="0" applyNumberFormat="1" applyFont="1" applyFill="1" applyBorder="1" applyAlignment="1">
      <alignment vertical="center"/>
    </xf>
    <xf numFmtId="190" fontId="58" fillId="0" borderId="19" xfId="0" applyNumberFormat="1" applyFont="1" applyFill="1" applyBorder="1" applyAlignment="1">
      <alignment vertical="center"/>
    </xf>
    <xf numFmtId="185" fontId="57" fillId="15" borderId="19" xfId="0" applyNumberFormat="1" applyFont="1" applyFill="1" applyBorder="1" applyAlignment="1">
      <alignment horizontal="right" vertical="center"/>
    </xf>
    <xf numFmtId="189" fontId="12" fillId="0" borderId="23" xfId="0" applyNumberFormat="1" applyFont="1" applyFill="1" applyBorder="1" applyAlignment="1">
      <alignment horizontal="left" vertical="center"/>
    </xf>
    <xf numFmtId="0" fontId="57" fillId="14" borderId="64" xfId="0" applyFont="1" applyFill="1" applyBorder="1" applyAlignment="1">
      <alignment horizontal="left" vertical="center" wrapText="1"/>
    </xf>
    <xf numFmtId="0" fontId="57" fillId="16" borderId="10" xfId="0" applyFont="1" applyFill="1" applyBorder="1" applyAlignment="1">
      <alignment horizontal="left" vertical="center" wrapText="1"/>
    </xf>
    <xf numFmtId="0" fontId="33" fillId="16" borderId="57" xfId="0" applyFont="1" applyFill="1" applyBorder="1" applyAlignment="1">
      <alignment horizontal="center" vertical="center" wrapText="1"/>
    </xf>
    <xf numFmtId="0" fontId="57" fillId="16" borderId="16" xfId="0" applyFont="1" applyFill="1" applyBorder="1" applyAlignment="1">
      <alignment horizontal="left" vertical="center" wrapText="1"/>
    </xf>
    <xf numFmtId="0" fontId="57" fillId="16" borderId="60" xfId="0" applyFont="1" applyFill="1" applyBorder="1" applyAlignment="1">
      <alignment horizontal="center" vertical="center" wrapText="1"/>
    </xf>
    <xf numFmtId="0" fontId="57" fillId="16" borderId="61" xfId="0" applyFont="1" applyFill="1" applyBorder="1" applyAlignment="1">
      <alignment horizontal="center" vertical="center" wrapText="1"/>
    </xf>
    <xf numFmtId="0" fontId="33" fillId="16" borderId="62" xfId="0" applyFont="1" applyFill="1" applyBorder="1" applyAlignment="1">
      <alignment horizontal="center" vertical="center" wrapText="1"/>
    </xf>
    <xf numFmtId="0" fontId="12" fillId="17" borderId="1" xfId="0" applyFont="1" applyFill="1" applyBorder="1" applyAlignment="1">
      <alignment vertical="center" wrapText="1"/>
    </xf>
    <xf numFmtId="189" fontId="12" fillId="17" borderId="1" xfId="0" applyNumberFormat="1" applyFont="1" applyFill="1" applyBorder="1" applyAlignment="1">
      <alignment horizontal="left" vertical="center"/>
    </xf>
    <xf numFmtId="185" fontId="58" fillId="17" borderId="1" xfId="0" applyNumberFormat="1" applyFont="1" applyFill="1" applyBorder="1" applyAlignment="1">
      <alignment vertical="center"/>
    </xf>
    <xf numFmtId="190" fontId="58" fillId="17" borderId="1" xfId="0" applyNumberFormat="1" applyFont="1" applyFill="1" applyBorder="1" applyAlignment="1">
      <alignment vertical="center"/>
    </xf>
    <xf numFmtId="0" fontId="57" fillId="16" borderId="63" xfId="0" applyFont="1" applyFill="1" applyBorder="1" applyAlignment="1">
      <alignment horizontal="center" vertical="center" wrapText="1"/>
    </xf>
    <xf numFmtId="189" fontId="58" fillId="17" borderId="1" xfId="0" applyNumberFormat="1" applyFont="1" applyFill="1" applyBorder="1" applyAlignment="1">
      <alignment horizontal="left" vertical="center"/>
    </xf>
    <xf numFmtId="14" fontId="53" fillId="2" borderId="0" xfId="0" applyNumberFormat="1" applyFont="1" applyFill="1" applyAlignment="1">
      <alignment horizontal="left" vertical="center"/>
    </xf>
    <xf numFmtId="185" fontId="57" fillId="15" borderId="4" xfId="0" applyNumberFormat="1" applyFont="1" applyFill="1" applyBorder="1" applyAlignment="1">
      <alignment horizontal="right" vertical="center"/>
    </xf>
    <xf numFmtId="0" fontId="54" fillId="0" borderId="65" xfId="0" applyFont="1" applyFill="1" applyBorder="1" applyAlignment="1">
      <alignment vertical="center"/>
    </xf>
    <xf numFmtId="185" fontId="57" fillId="15" borderId="23" xfId="0" applyNumberFormat="1" applyFont="1" applyFill="1" applyBorder="1" applyAlignment="1">
      <alignment vertical="center"/>
    </xf>
    <xf numFmtId="191" fontId="58" fillId="0" borderId="23" xfId="0" applyNumberFormat="1" applyFont="1" applyFill="1" applyBorder="1" applyAlignment="1">
      <alignment vertical="center"/>
    </xf>
    <xf numFmtId="191" fontId="57" fillId="18" borderId="23" xfId="0" applyNumberFormat="1" applyFont="1" applyFill="1" applyBorder="1" applyAlignment="1">
      <alignment vertical="center"/>
    </xf>
    <xf numFmtId="189" fontId="58" fillId="0" borderId="23" xfId="0" applyNumberFormat="1" applyFont="1" applyFill="1" applyBorder="1" applyAlignment="1">
      <alignment horizontal="right" vertical="center" wrapText="1"/>
    </xf>
    <xf numFmtId="185" fontId="57" fillId="15" borderId="1" xfId="0" applyNumberFormat="1" applyFont="1" applyFill="1" applyBorder="1" applyAlignment="1">
      <alignment vertical="center"/>
    </xf>
    <xf numFmtId="191" fontId="58" fillId="0" borderId="1" xfId="0" applyNumberFormat="1" applyFont="1" applyFill="1" applyBorder="1" applyAlignment="1">
      <alignment vertical="center"/>
    </xf>
    <xf numFmtId="189" fontId="58" fillId="0" borderId="1" xfId="0" applyNumberFormat="1" applyFont="1" applyFill="1" applyBorder="1" applyAlignment="1">
      <alignment horizontal="right" vertical="center" wrapText="1"/>
    </xf>
    <xf numFmtId="185" fontId="59" fillId="15" borderId="1" xfId="0" applyNumberFormat="1" applyFont="1" applyFill="1" applyBorder="1" applyAlignment="1">
      <alignment vertical="center"/>
    </xf>
    <xf numFmtId="185" fontId="57" fillId="15" borderId="4" xfId="0" applyNumberFormat="1" applyFont="1" applyFill="1" applyBorder="1" applyAlignment="1">
      <alignment vertical="center"/>
    </xf>
    <xf numFmtId="191" fontId="58" fillId="0" borderId="19" xfId="0" applyNumberFormat="1" applyFont="1" applyFill="1" applyBorder="1" applyAlignment="1">
      <alignment vertical="center"/>
    </xf>
    <xf numFmtId="189" fontId="58" fillId="0" borderId="19" xfId="0" applyNumberFormat="1" applyFont="1" applyFill="1" applyBorder="1" applyAlignment="1">
      <alignment horizontal="right" vertical="center" wrapText="1"/>
    </xf>
    <xf numFmtId="185" fontId="57" fillId="15" borderId="19" xfId="0" applyNumberFormat="1" applyFont="1" applyFill="1" applyBorder="1" applyAlignment="1">
      <alignment vertical="center"/>
    </xf>
    <xf numFmtId="0" fontId="54" fillId="0" borderId="0" xfId="0" applyFont="1" applyFill="1" applyAlignment="1">
      <alignment vertical="center"/>
    </xf>
    <xf numFmtId="0" fontId="55" fillId="13" borderId="66" xfId="0" applyFont="1" applyFill="1" applyBorder="1" applyAlignment="1">
      <alignment vertical="top" wrapText="1"/>
    </xf>
    <xf numFmtId="192" fontId="58" fillId="0" borderId="23" xfId="0" applyNumberFormat="1" applyFont="1" applyFill="1" applyBorder="1" applyAlignment="1">
      <alignment vertical="center" wrapText="1"/>
    </xf>
    <xf numFmtId="14" fontId="58" fillId="0" borderId="15" xfId="0" applyNumberFormat="1" applyFont="1" applyFill="1" applyBorder="1" applyAlignment="1">
      <alignment vertical="center"/>
    </xf>
    <xf numFmtId="192" fontId="58" fillId="0" borderId="1" xfId="0" applyNumberFormat="1" applyFont="1" applyFill="1" applyBorder="1" applyAlignment="1">
      <alignment vertical="center" wrapText="1"/>
    </xf>
    <xf numFmtId="14" fontId="58" fillId="0" borderId="8" xfId="0" applyNumberFormat="1" applyFont="1" applyFill="1" applyBorder="1" applyAlignment="1">
      <alignment vertical="center"/>
    </xf>
    <xf numFmtId="14" fontId="12" fillId="0" borderId="8" xfId="0" applyNumberFormat="1" applyFont="1" applyFill="1" applyBorder="1" applyAlignment="1">
      <alignment vertical="center"/>
    </xf>
    <xf numFmtId="192" fontId="60" fillId="0" borderId="1" xfId="0" applyNumberFormat="1" applyFont="1" applyFill="1" applyBorder="1" applyAlignment="1">
      <alignment vertical="center"/>
    </xf>
    <xf numFmtId="192" fontId="60" fillId="0" borderId="19" xfId="0" applyNumberFormat="1" applyFont="1" applyFill="1" applyBorder="1" applyAlignment="1">
      <alignment vertical="center"/>
    </xf>
    <xf numFmtId="14" fontId="58" fillId="0" borderId="20" xfId="0" applyNumberFormat="1" applyFont="1" applyFill="1" applyBorder="1" applyAlignment="1">
      <alignment vertical="center"/>
    </xf>
    <xf numFmtId="192" fontId="60" fillId="0" borderId="23" xfId="0" applyNumberFormat="1" applyFont="1" applyFill="1" applyBorder="1" applyAlignment="1">
      <alignment vertical="center"/>
    </xf>
    <xf numFmtId="192" fontId="58" fillId="0" borderId="19" xfId="0" applyNumberFormat="1" applyFont="1" applyFill="1" applyBorder="1" applyAlignment="1">
      <alignment vertical="center" wrapText="1"/>
    </xf>
    <xf numFmtId="192" fontId="58" fillId="0" borderId="23" xfId="0" applyNumberFormat="1" applyFont="1" applyFill="1" applyBorder="1" applyAlignment="1">
      <alignment vertical="center" shrinkToFit="1"/>
    </xf>
    <xf numFmtId="192" fontId="58" fillId="0" borderId="1" xfId="0" applyNumberFormat="1" applyFont="1" applyFill="1" applyBorder="1" applyAlignment="1">
      <alignment vertical="center"/>
    </xf>
    <xf numFmtId="192" fontId="58" fillId="0" borderId="8" xfId="0" applyNumberFormat="1" applyFont="1" applyFill="1" applyBorder="1" applyAlignment="1">
      <alignment vertical="center" wrapText="1"/>
    </xf>
    <xf numFmtId="0" fontId="12" fillId="2" borderId="19" xfId="0" applyFont="1" applyFill="1" applyBorder="1" applyAlignment="1">
      <alignment vertical="center" wrapText="1"/>
    </xf>
    <xf numFmtId="0" fontId="57" fillId="16" borderId="67" xfId="0" applyFont="1" applyFill="1" applyBorder="1" applyAlignment="1">
      <alignment horizontal="left" vertical="center" wrapText="1"/>
    </xf>
    <xf numFmtId="0" fontId="55" fillId="19" borderId="22" xfId="0" applyFont="1" applyFill="1" applyBorder="1" applyAlignment="1">
      <alignment horizontal="left" vertical="center"/>
    </xf>
    <xf numFmtId="0" fontId="55" fillId="19" borderId="68" xfId="0" applyFont="1" applyFill="1" applyBorder="1" applyAlignment="1">
      <alignment vertical="center"/>
    </xf>
    <xf numFmtId="191" fontId="61" fillId="19" borderId="68" xfId="0" applyNumberFormat="1" applyFont="1" applyFill="1" applyBorder="1" applyAlignment="1">
      <alignment vertical="center"/>
    </xf>
    <xf numFmtId="0" fontId="62" fillId="19" borderId="14" xfId="50" applyFont="1" applyFill="1" applyBorder="1" applyAlignment="1">
      <alignment horizontal="left" vertical="center"/>
    </xf>
    <xf numFmtId="0" fontId="61" fillId="19" borderId="14" xfId="50" applyFont="1" applyFill="1" applyBorder="1" applyAlignment="1">
      <alignment horizontal="left" vertical="center"/>
    </xf>
    <xf numFmtId="0" fontId="61" fillId="19" borderId="23" xfId="0" applyFont="1" applyFill="1" applyBorder="1" applyAlignment="1">
      <alignment vertical="center"/>
    </xf>
    <xf numFmtId="185" fontId="55" fillId="19" borderId="23" xfId="0" applyNumberFormat="1" applyFont="1" applyFill="1" applyBorder="1" applyAlignment="1">
      <alignment vertical="center"/>
    </xf>
    <xf numFmtId="0" fontId="55" fillId="19" borderId="7" xfId="0" applyFont="1" applyFill="1" applyBorder="1" applyAlignment="1">
      <alignment horizontal="left" vertical="center"/>
    </xf>
    <xf numFmtId="0" fontId="55" fillId="19" borderId="5" xfId="0" applyFont="1" applyFill="1" applyBorder="1" applyAlignment="1">
      <alignment vertical="center"/>
    </xf>
    <xf numFmtId="191" fontId="61" fillId="19" borderId="5" xfId="0" applyNumberFormat="1" applyFont="1" applyFill="1" applyBorder="1" applyAlignment="1">
      <alignment vertical="center"/>
    </xf>
    <xf numFmtId="191" fontId="62" fillId="19" borderId="1" xfId="0" applyNumberFormat="1" applyFont="1" applyFill="1" applyBorder="1" applyAlignment="1">
      <alignment vertical="center"/>
    </xf>
    <xf numFmtId="0" fontId="61" fillId="19" borderId="6" xfId="50" applyFont="1" applyFill="1" applyBorder="1" applyAlignment="1">
      <alignment horizontal="left" vertical="center"/>
    </xf>
    <xf numFmtId="0" fontId="61" fillId="19" borderId="1" xfId="0" applyFont="1" applyFill="1" applyBorder="1" applyAlignment="1">
      <alignment vertical="center"/>
    </xf>
    <xf numFmtId="185" fontId="55" fillId="19" borderId="1" xfId="0" applyNumberFormat="1" applyFont="1" applyFill="1" applyBorder="1" applyAlignment="1">
      <alignment vertical="center"/>
    </xf>
    <xf numFmtId="191" fontId="61" fillId="19" borderId="1" xfId="0" applyNumberFormat="1" applyFont="1" applyFill="1" applyBorder="1" applyAlignment="1">
      <alignment vertical="center"/>
    </xf>
    <xf numFmtId="0" fontId="62" fillId="19" borderId="6" xfId="50" applyFont="1" applyFill="1" applyBorder="1" applyAlignment="1">
      <alignment horizontal="left" vertical="center"/>
    </xf>
    <xf numFmtId="0" fontId="55" fillId="19" borderId="18" xfId="0" applyFont="1" applyFill="1" applyBorder="1" applyAlignment="1">
      <alignment horizontal="left" vertical="center"/>
    </xf>
    <xf numFmtId="0" fontId="55" fillId="19" borderId="69" xfId="0" applyFont="1" applyFill="1" applyBorder="1" applyAlignment="1">
      <alignment vertical="center"/>
    </xf>
    <xf numFmtId="191" fontId="61" fillId="19" borderId="69" xfId="0" applyNumberFormat="1" applyFont="1" applyFill="1" applyBorder="1" applyAlignment="1">
      <alignment vertical="center"/>
    </xf>
    <xf numFmtId="191" fontId="61" fillId="19" borderId="19" xfId="0" applyNumberFormat="1" applyFont="1" applyFill="1" applyBorder="1" applyAlignment="1">
      <alignment vertical="center"/>
    </xf>
    <xf numFmtId="0" fontId="62" fillId="19" borderId="21" xfId="50" applyFont="1" applyFill="1" applyBorder="1" applyAlignment="1">
      <alignment horizontal="left" vertical="center"/>
    </xf>
    <xf numFmtId="0" fontId="61" fillId="19" borderId="19" xfId="0" applyFont="1" applyFill="1" applyBorder="1" applyAlignment="1">
      <alignment vertical="center"/>
    </xf>
    <xf numFmtId="185" fontId="55" fillId="19" borderId="19" xfId="0" applyNumberFormat="1" applyFont="1" applyFill="1" applyBorder="1" applyAlignment="1">
      <alignment vertical="center"/>
    </xf>
    <xf numFmtId="185" fontId="55" fillId="19" borderId="23" xfId="0" applyNumberFormat="1" applyFont="1" applyFill="1" applyBorder="1" applyAlignment="1">
      <alignment horizontal="right" vertical="center"/>
    </xf>
    <xf numFmtId="192" fontId="55" fillId="19" borderId="14" xfId="0" applyNumberFormat="1" applyFont="1" applyFill="1" applyBorder="1" applyAlignment="1">
      <alignment horizontal="left" vertical="center" wrapText="1"/>
    </xf>
    <xf numFmtId="192" fontId="55" fillId="19" borderId="23" xfId="0" applyNumberFormat="1" applyFont="1" applyFill="1" applyBorder="1" applyAlignment="1">
      <alignment horizontal="right" vertical="center" wrapText="1"/>
    </xf>
    <xf numFmtId="185" fontId="55" fillId="19" borderId="2" xfId="0" applyNumberFormat="1" applyFont="1" applyFill="1" applyBorder="1" applyAlignment="1">
      <alignment horizontal="right" vertical="center"/>
    </xf>
    <xf numFmtId="192" fontId="55" fillId="19" borderId="3" xfId="0" applyNumberFormat="1" applyFont="1" applyFill="1" applyBorder="1" applyAlignment="1">
      <alignment horizontal="left" vertical="center" wrapText="1"/>
    </xf>
    <xf numFmtId="192" fontId="55" fillId="19" borderId="2" xfId="0" applyNumberFormat="1" applyFont="1" applyFill="1" applyBorder="1" applyAlignment="1">
      <alignment horizontal="right" vertical="center" wrapText="1"/>
    </xf>
    <xf numFmtId="185" fontId="55" fillId="19" borderId="1" xfId="0" applyNumberFormat="1" applyFont="1" applyFill="1" applyBorder="1" applyAlignment="1">
      <alignment horizontal="right" vertical="center"/>
    </xf>
    <xf numFmtId="192" fontId="55" fillId="19" borderId="6" xfId="0" applyNumberFormat="1" applyFont="1" applyFill="1" applyBorder="1" applyAlignment="1">
      <alignment horizontal="left" vertical="center" wrapText="1"/>
    </xf>
    <xf numFmtId="192" fontId="55" fillId="19" borderId="1" xfId="0" applyNumberFormat="1" applyFont="1" applyFill="1" applyBorder="1" applyAlignment="1">
      <alignment horizontal="right" vertical="center" wrapText="1"/>
    </xf>
    <xf numFmtId="185" fontId="55" fillId="19" borderId="19" xfId="0" applyNumberFormat="1" applyFont="1" applyFill="1" applyBorder="1" applyAlignment="1">
      <alignment horizontal="right" vertical="center"/>
    </xf>
    <xf numFmtId="192" fontId="55" fillId="19" borderId="21" xfId="0" applyNumberFormat="1" applyFont="1" applyFill="1" applyBorder="1" applyAlignment="1">
      <alignment horizontal="left" vertical="center" wrapText="1"/>
    </xf>
    <xf numFmtId="192" fontId="55" fillId="19" borderId="19" xfId="0" applyNumberFormat="1" applyFont="1" applyFill="1" applyBorder="1" applyAlignment="1">
      <alignment horizontal="right" vertical="center" wrapText="1"/>
    </xf>
    <xf numFmtId="193" fontId="57" fillId="20" borderId="23" xfId="1" applyNumberFormat="1" applyFont="1" applyFill="1" applyBorder="1" applyAlignment="1"/>
    <xf numFmtId="193" fontId="57" fillId="20" borderId="0" xfId="1" applyNumberFormat="1" applyFont="1" applyFill="1" applyAlignment="1"/>
    <xf numFmtId="192" fontId="58" fillId="0" borderId="1" xfId="0" applyNumberFormat="1" applyFont="1" applyFill="1" applyBorder="1" applyAlignment="1">
      <alignment vertical="center" shrinkToFit="1"/>
    </xf>
    <xf numFmtId="194" fontId="61" fillId="19" borderId="35" xfId="0" applyNumberFormat="1" applyFont="1" applyFill="1" applyBorder="1" applyAlignment="1">
      <alignment vertical="center"/>
    </xf>
    <xf numFmtId="194" fontId="61" fillId="19" borderId="70" xfId="0" applyNumberFormat="1" applyFont="1" applyFill="1" applyBorder="1" applyAlignment="1">
      <alignment vertical="center"/>
    </xf>
    <xf numFmtId="194" fontId="61" fillId="19" borderId="71" xfId="0" applyNumberFormat="1" applyFont="1" applyFill="1" applyBorder="1" applyAlignment="1">
      <alignment vertical="center"/>
    </xf>
    <xf numFmtId="0" fontId="13" fillId="0" borderId="0" xfId="0" applyFont="1" applyFill="1" applyBorder="1" applyAlignment="1" applyProtection="1">
      <alignment horizontal="center" vertical="center"/>
      <protection locked="0"/>
    </xf>
    <xf numFmtId="0" fontId="13" fillId="0" borderId="0" xfId="0" applyFont="1" applyFill="1" applyBorder="1" applyAlignment="1" applyProtection="1">
      <alignment vertical="center"/>
      <protection locked="0"/>
    </xf>
    <xf numFmtId="0" fontId="13" fillId="0" borderId="0" xfId="0" applyFont="1" applyFill="1" applyBorder="1" applyAlignment="1" applyProtection="1">
      <alignment horizontal="center" vertical="center" wrapText="1"/>
      <protection locked="0"/>
    </xf>
    <xf numFmtId="0" fontId="63" fillId="0" borderId="0" xfId="0" applyFont="1" applyFill="1" applyBorder="1" applyAlignment="1" applyProtection="1">
      <alignment vertical="center"/>
      <protection locked="0"/>
    </xf>
    <xf numFmtId="0" fontId="63" fillId="0" borderId="1" xfId="0" applyFont="1" applyFill="1" applyBorder="1" applyAlignment="1" applyProtection="1">
      <alignment vertical="center"/>
      <protection locked="0"/>
    </xf>
    <xf numFmtId="0" fontId="22" fillId="0" borderId="0" xfId="0" applyFont="1" applyFill="1" applyBorder="1" applyAlignment="1" applyProtection="1">
      <alignment vertical="center"/>
      <protection locked="0"/>
    </xf>
    <xf numFmtId="0" fontId="64" fillId="0"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184" fontId="25" fillId="0" borderId="0" xfId="0" applyNumberFormat="1" applyFont="1" applyFill="1" applyAlignment="1" applyProtection="1">
      <alignment horizontal="center" vertical="center"/>
      <protection locked="0"/>
    </xf>
    <xf numFmtId="0" fontId="25" fillId="0" borderId="0" xfId="0" applyFont="1" applyFill="1" applyProtection="1">
      <alignment vertical="center"/>
      <protection locked="0"/>
    </xf>
    <xf numFmtId="0" fontId="4" fillId="0" borderId="0" xfId="0" applyFont="1" applyFill="1" applyProtection="1">
      <alignment vertical="center"/>
      <protection locked="0"/>
    </xf>
    <xf numFmtId="0" fontId="65" fillId="0" borderId="0" xfId="0" applyFont="1" applyFill="1" applyProtection="1">
      <alignment vertical="center"/>
    </xf>
    <xf numFmtId="0" fontId="66" fillId="0" borderId="0" xfId="0" applyFont="1" applyFill="1" applyProtection="1">
      <alignment vertical="center"/>
      <protection locked="0"/>
    </xf>
    <xf numFmtId="0" fontId="66" fillId="0" borderId="0" xfId="0" applyFont="1" applyFill="1" applyAlignment="1" applyProtection="1">
      <alignment vertical="center" wrapText="1"/>
      <protection locked="0"/>
    </xf>
    <xf numFmtId="0" fontId="67" fillId="0" borderId="36" xfId="0" applyFont="1" applyFill="1" applyBorder="1" applyAlignment="1" applyProtection="1">
      <alignment horizontal="center" vertical="center"/>
    </xf>
    <xf numFmtId="0" fontId="7" fillId="0" borderId="72" xfId="0" applyFont="1" applyFill="1" applyBorder="1" applyAlignment="1" applyProtection="1">
      <alignment horizontal="center" vertical="center"/>
      <protection locked="0"/>
    </xf>
    <xf numFmtId="0" fontId="67" fillId="0" borderId="46" xfId="0" applyFont="1" applyFill="1" applyBorder="1" applyAlignment="1" applyProtection="1">
      <alignment horizontal="center" vertical="center"/>
    </xf>
    <xf numFmtId="0" fontId="7" fillId="0" borderId="73"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wrapText="1" shrinkToFit="1"/>
    </xf>
    <xf numFmtId="0" fontId="7" fillId="0" borderId="1" xfId="0" applyFont="1" applyFill="1" applyBorder="1" applyAlignment="1" applyProtection="1">
      <alignment horizontal="center" vertical="center" wrapText="1" shrinkToFit="1"/>
      <protection locked="0"/>
    </xf>
    <xf numFmtId="177" fontId="63" fillId="0" borderId="2" xfId="0" applyNumberFormat="1" applyFont="1" applyFill="1" applyBorder="1" applyAlignment="1" applyProtection="1">
      <alignment horizontal="center" vertical="center" wrapText="1" shrinkToFit="1"/>
    </xf>
    <xf numFmtId="0" fontId="68" fillId="0" borderId="1" xfId="0" applyFont="1" applyFill="1" applyBorder="1" applyAlignment="1" applyProtection="1">
      <alignment horizontal="center" vertical="center" wrapText="1"/>
      <protection locked="0"/>
    </xf>
    <xf numFmtId="0" fontId="63" fillId="0" borderId="1" xfId="0" applyFont="1" applyFill="1" applyBorder="1" applyAlignment="1" applyProtection="1">
      <alignment horizontal="center" vertical="center" wrapText="1" shrinkToFit="1"/>
      <protection locked="0"/>
    </xf>
    <xf numFmtId="0" fontId="68" fillId="0" borderId="1" xfId="0" applyNumberFormat="1" applyFont="1" applyFill="1" applyBorder="1" applyAlignment="1" applyProtection="1">
      <alignment horizontal="center" vertical="center" shrinkToFit="1"/>
      <protection locked="0"/>
    </xf>
    <xf numFmtId="49" fontId="63" fillId="0" borderId="1" xfId="0" applyNumberFormat="1" applyFont="1" applyFill="1" applyBorder="1" applyAlignment="1" applyProtection="1">
      <alignment horizontal="center" vertical="center" wrapText="1"/>
      <protection locked="0"/>
    </xf>
    <xf numFmtId="0" fontId="68" fillId="0" borderId="1" xfId="0" applyNumberFormat="1" applyFont="1" applyFill="1" applyBorder="1" applyAlignment="1" applyProtection="1">
      <alignment horizontal="center" vertical="center" wrapText="1" shrinkToFit="1"/>
      <protection locked="0"/>
    </xf>
    <xf numFmtId="0" fontId="63" fillId="0" borderId="1" xfId="0"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wrapText="1" shrinkToFit="1"/>
      <protection locked="0"/>
    </xf>
    <xf numFmtId="0" fontId="63" fillId="0" borderId="1" xfId="0" applyNumberFormat="1" applyFont="1" applyFill="1" applyBorder="1" applyAlignment="1" applyProtection="1">
      <alignment horizontal="center" vertical="center" wrapText="1"/>
      <protection locked="0"/>
    </xf>
    <xf numFmtId="179" fontId="68" fillId="0" borderId="2" xfId="0" applyNumberFormat="1" applyFont="1" applyFill="1" applyBorder="1" applyAlignment="1" applyProtection="1">
      <alignment horizontal="center" vertical="center"/>
    </xf>
    <xf numFmtId="0" fontId="69" fillId="0" borderId="0" xfId="0"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7" fillId="0" borderId="0" xfId="0" applyFont="1" applyFill="1" applyBorder="1" applyAlignment="1" applyProtection="1">
      <alignment vertical="center" wrapText="1"/>
      <protection locked="0"/>
    </xf>
    <xf numFmtId="182" fontId="7" fillId="0" borderId="0" xfId="0" applyNumberFormat="1" applyFont="1" applyFill="1" applyBorder="1" applyAlignment="1" applyProtection="1">
      <alignment horizontal="center" vertical="center"/>
      <protection locked="0"/>
    </xf>
    <xf numFmtId="180" fontId="7" fillId="0" borderId="1" xfId="0" applyNumberFormat="1" applyFont="1" applyFill="1" applyBorder="1" applyAlignment="1" applyProtection="1">
      <alignment horizontal="center" vertical="center" wrapText="1" shrinkToFit="1"/>
      <protection locked="0"/>
    </xf>
    <xf numFmtId="0" fontId="68" fillId="0" borderId="1" xfId="0" applyFont="1" applyFill="1" applyBorder="1" applyAlignment="1" applyProtection="1">
      <alignment horizontal="center" vertical="center"/>
      <protection locked="0"/>
    </xf>
    <xf numFmtId="177" fontId="63" fillId="0" borderId="1" xfId="0" applyNumberFormat="1" applyFont="1" applyFill="1" applyBorder="1" applyAlignment="1" applyProtection="1">
      <alignment horizontal="center" vertical="center" wrapText="1" shrinkToFit="1"/>
      <protection locked="0"/>
    </xf>
    <xf numFmtId="180" fontId="63" fillId="0" borderId="1" xfId="0" applyNumberFormat="1" applyFont="1" applyFill="1" applyBorder="1" applyAlignment="1" applyProtection="1">
      <alignment horizontal="center" vertical="center" wrapText="1"/>
      <protection locked="0"/>
    </xf>
    <xf numFmtId="180" fontId="7" fillId="0" borderId="0" xfId="0" applyNumberFormat="1" applyFont="1" applyFill="1" applyBorder="1" applyAlignment="1" applyProtection="1">
      <alignment vertical="center" wrapText="1"/>
      <protection locked="0"/>
    </xf>
    <xf numFmtId="0" fontId="7" fillId="0" borderId="0" xfId="0" applyNumberFormat="1" applyFont="1" applyFill="1" applyBorder="1" applyAlignment="1" applyProtection="1">
      <alignment vertical="center" wrapText="1"/>
      <protection locked="0"/>
    </xf>
    <xf numFmtId="180" fontId="7" fillId="0" borderId="0" xfId="0" applyNumberFormat="1" applyFont="1" applyFill="1" applyBorder="1" applyAlignment="1" applyProtection="1">
      <alignment horizontal="center" vertical="center" wrapText="1"/>
      <protection locked="0"/>
    </xf>
    <xf numFmtId="0" fontId="69" fillId="0" borderId="0" xfId="0" applyFont="1" applyFill="1" applyBorder="1" applyAlignment="1" applyProtection="1">
      <alignment horizontal="center" vertical="center" wrapText="1"/>
      <protection locked="0"/>
    </xf>
    <xf numFmtId="0" fontId="7" fillId="0" borderId="0" xfId="0" applyNumberFormat="1" applyFont="1" applyFill="1" applyBorder="1" applyAlignment="1" applyProtection="1">
      <alignment horizontal="center" vertical="center" wrapText="1"/>
      <protection locked="0"/>
    </xf>
    <xf numFmtId="0" fontId="16" fillId="0" borderId="1" xfId="0" applyNumberFormat="1" applyFont="1" applyFill="1" applyBorder="1" applyAlignment="1" applyProtection="1">
      <alignment horizontal="center" vertical="center" wrapText="1" shrinkToFit="1"/>
      <protection locked="0"/>
    </xf>
    <xf numFmtId="181" fontId="63" fillId="0" borderId="1" xfId="0" applyNumberFormat="1"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vertical="center" wrapText="1"/>
      <protection locked="0"/>
    </xf>
    <xf numFmtId="0" fontId="63" fillId="0" borderId="2" xfId="0" applyNumberFormat="1" applyFont="1" applyFill="1" applyBorder="1" applyAlignment="1" applyProtection="1">
      <alignment horizontal="left" vertical="center" wrapText="1"/>
      <protection locked="0"/>
    </xf>
    <xf numFmtId="0" fontId="63" fillId="0" borderId="1" xfId="0" applyFont="1" applyFill="1" applyBorder="1" applyAlignment="1" applyProtection="1">
      <alignment vertical="center" wrapText="1"/>
      <protection locked="0"/>
    </xf>
    <xf numFmtId="180" fontId="70" fillId="0" borderId="1" xfId="0" applyNumberFormat="1" applyFont="1" applyFill="1" applyBorder="1" applyAlignment="1" applyProtection="1">
      <alignment horizontal="center" vertical="center" wrapText="1"/>
      <protection locked="0"/>
    </xf>
    <xf numFmtId="0" fontId="71" fillId="0" borderId="1" xfId="0" applyFont="1" applyFill="1" applyBorder="1" applyAlignment="1" applyProtection="1">
      <alignment horizontal="center" vertical="center"/>
      <protection locked="0"/>
    </xf>
    <xf numFmtId="180" fontId="68" fillId="0" borderId="1" xfId="0" applyNumberFormat="1" applyFont="1" applyFill="1" applyBorder="1" applyAlignment="1" applyProtection="1">
      <alignment horizontal="center" vertical="center" wrapText="1"/>
      <protection locked="0"/>
    </xf>
    <xf numFmtId="0" fontId="72" fillId="0" borderId="0" xfId="0" applyFont="1" applyFill="1" applyBorder="1" applyAlignment="1" applyProtection="1">
      <alignment vertical="center" wrapText="1"/>
      <protection locked="0"/>
    </xf>
    <xf numFmtId="0" fontId="16" fillId="0" borderId="0" xfId="0" applyFont="1" applyFill="1" applyBorder="1" applyAlignment="1" applyProtection="1">
      <alignment vertical="center" wrapText="1"/>
      <protection locked="0"/>
    </xf>
    <xf numFmtId="0" fontId="7" fillId="0" borderId="0"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182" fontId="7" fillId="0" borderId="1" xfId="0" applyNumberFormat="1"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wrapText="1" shrinkToFit="1"/>
      <protection locked="0"/>
    </xf>
    <xf numFmtId="0" fontId="7" fillId="0" borderId="5" xfId="0" applyNumberFormat="1" applyFont="1" applyFill="1" applyBorder="1" applyAlignment="1" applyProtection="1">
      <alignment horizontal="center" vertical="center" wrapText="1" shrinkToFit="1"/>
      <protection locked="0"/>
    </xf>
    <xf numFmtId="0" fontId="69" fillId="0" borderId="1" xfId="0" applyFont="1" applyFill="1" applyBorder="1" applyAlignment="1" applyProtection="1">
      <alignment horizontal="center" vertical="center" wrapText="1" shrinkToFit="1"/>
      <protection locked="0"/>
    </xf>
    <xf numFmtId="183" fontId="68" fillId="0" borderId="1" xfId="0" applyNumberFormat="1" applyFont="1" applyFill="1" applyBorder="1" applyAlignment="1" applyProtection="1">
      <alignment horizontal="center" vertical="center"/>
      <protection locked="0"/>
    </xf>
    <xf numFmtId="182" fontId="68" fillId="0" borderId="1" xfId="0" applyNumberFormat="1" applyFont="1" applyFill="1" applyBorder="1" applyAlignment="1" applyProtection="1">
      <alignment horizontal="center" vertical="center"/>
      <protection locked="0"/>
    </xf>
    <xf numFmtId="0" fontId="68" fillId="0" borderId="1" xfId="0" applyNumberFormat="1" applyFont="1" applyFill="1" applyBorder="1" applyAlignment="1" applyProtection="1">
      <alignment horizontal="center" vertical="center"/>
      <protection locked="0"/>
    </xf>
    <xf numFmtId="0" fontId="26" fillId="0" borderId="1" xfId="0" applyNumberFormat="1" applyFont="1" applyFill="1" applyBorder="1" applyAlignment="1" applyProtection="1">
      <alignment horizontal="center" vertical="center"/>
      <protection locked="0"/>
    </xf>
    <xf numFmtId="0" fontId="26" fillId="2" borderId="1" xfId="0" applyNumberFormat="1" applyFont="1" applyFill="1" applyBorder="1" applyAlignment="1" applyProtection="1">
      <alignment horizontal="center" vertical="center"/>
      <protection locked="0"/>
    </xf>
    <xf numFmtId="0" fontId="13" fillId="0" borderId="1" xfId="0" applyNumberFormat="1" applyFont="1" applyFill="1" applyBorder="1" applyAlignment="1" applyProtection="1">
      <alignment horizontal="center" vertical="center"/>
      <protection locked="0"/>
    </xf>
    <xf numFmtId="0" fontId="13" fillId="2" borderId="1" xfId="0" applyNumberFormat="1" applyFont="1" applyFill="1" applyBorder="1" applyAlignment="1" applyProtection="1">
      <alignment horizontal="center" vertical="center"/>
      <protection locked="0"/>
    </xf>
    <xf numFmtId="184" fontId="72" fillId="0" borderId="0" xfId="0" applyNumberFormat="1" applyFont="1" applyFill="1" applyBorder="1" applyAlignment="1" applyProtection="1">
      <alignment vertical="center"/>
      <protection locked="0"/>
    </xf>
    <xf numFmtId="184" fontId="73" fillId="0" borderId="1" xfId="0" applyNumberFormat="1" applyFont="1" applyFill="1" applyBorder="1" applyAlignment="1" applyProtection="1">
      <alignment horizontal="center" vertical="center"/>
      <protection locked="0"/>
    </xf>
    <xf numFmtId="184" fontId="73" fillId="0" borderId="5" xfId="0" applyNumberFormat="1" applyFont="1" applyFill="1" applyBorder="1" applyAlignment="1" applyProtection="1">
      <alignment horizontal="center" vertical="center"/>
      <protection locked="0"/>
    </xf>
    <xf numFmtId="184" fontId="7" fillId="0" borderId="1" xfId="0" applyNumberFormat="1" applyFont="1" applyFill="1" applyBorder="1" applyAlignment="1" applyProtection="1">
      <alignment horizontal="center" vertical="center" wrapText="1" shrinkToFit="1"/>
      <protection locked="0"/>
    </xf>
    <xf numFmtId="184" fontId="69" fillId="0" borderId="1" xfId="0" applyNumberFormat="1" applyFont="1" applyFill="1" applyBorder="1" applyAlignment="1" applyProtection="1">
      <alignment horizontal="center" vertical="center" wrapText="1" shrinkToFit="1"/>
      <protection locked="0"/>
    </xf>
    <xf numFmtId="0" fontId="7" fillId="0" borderId="5" xfId="0" applyFont="1" applyFill="1" applyBorder="1" applyAlignment="1" applyProtection="1">
      <alignment horizontal="center" vertical="center" wrapText="1" shrinkToFit="1"/>
      <protection locked="0"/>
    </xf>
    <xf numFmtId="184" fontId="68" fillId="0" borderId="1" xfId="0" applyNumberFormat="1" applyFont="1" applyFill="1" applyBorder="1" applyAlignment="1" applyProtection="1">
      <alignment horizontal="center" vertical="center" wrapText="1" shrinkToFit="1"/>
      <protection locked="0"/>
    </xf>
    <xf numFmtId="184" fontId="68" fillId="0" borderId="5" xfId="0" applyNumberFormat="1" applyFont="1" applyFill="1" applyBorder="1" applyAlignment="1" applyProtection="1">
      <alignment horizontal="center" vertical="center" wrapText="1" shrinkToFit="1"/>
      <protection locked="0"/>
    </xf>
    <xf numFmtId="184" fontId="19" fillId="0" borderId="0" xfId="0" applyNumberFormat="1" applyFont="1" applyFill="1" applyBorder="1" applyAlignment="1" applyProtection="1">
      <alignment horizontal="center" vertical="center"/>
      <protection locked="0"/>
    </xf>
    <xf numFmtId="184" fontId="73" fillId="0" borderId="22" xfId="0" applyNumberFormat="1" applyFont="1" applyFill="1" applyBorder="1" applyAlignment="1" applyProtection="1">
      <alignment horizontal="center" vertical="center"/>
      <protection locked="0"/>
    </xf>
    <xf numFmtId="184" fontId="73" fillId="0" borderId="23" xfId="0" applyNumberFormat="1" applyFont="1" applyFill="1" applyBorder="1" applyAlignment="1" applyProtection="1">
      <alignment horizontal="center" vertical="center"/>
      <protection locked="0"/>
    </xf>
    <xf numFmtId="184" fontId="73" fillId="0" borderId="15" xfId="0" applyNumberFormat="1" applyFont="1" applyFill="1" applyBorder="1" applyAlignment="1" applyProtection="1">
      <alignment horizontal="center" vertical="center"/>
      <protection locked="0"/>
    </xf>
    <xf numFmtId="184" fontId="23" fillId="0" borderId="22" xfId="0" applyNumberFormat="1" applyFont="1" applyFill="1" applyBorder="1" applyAlignment="1" applyProtection="1">
      <alignment horizontal="center" vertical="center"/>
      <protection locked="0"/>
    </xf>
    <xf numFmtId="184" fontId="23" fillId="0" borderId="23" xfId="0" applyNumberFormat="1" applyFont="1" applyFill="1" applyBorder="1" applyAlignment="1" applyProtection="1">
      <alignment horizontal="center" vertical="center"/>
      <protection locked="0"/>
    </xf>
    <xf numFmtId="184" fontId="23" fillId="0" borderId="15" xfId="0" applyNumberFormat="1" applyFont="1" applyFill="1" applyBorder="1" applyAlignment="1" applyProtection="1">
      <alignment horizontal="center" vertical="center"/>
      <protection locked="0"/>
    </xf>
    <xf numFmtId="184" fontId="7" fillId="0" borderId="7" xfId="0" applyNumberFormat="1" applyFont="1" applyFill="1" applyBorder="1" applyAlignment="1" applyProtection="1">
      <alignment horizontal="center" vertical="center" wrapText="1" shrinkToFit="1"/>
      <protection locked="0"/>
    </xf>
    <xf numFmtId="184" fontId="7" fillId="0" borderId="8" xfId="0" applyNumberFormat="1" applyFont="1" applyFill="1" applyBorder="1" applyAlignment="1" applyProtection="1">
      <alignment horizontal="center" vertical="center" wrapText="1" shrinkToFit="1"/>
      <protection locked="0"/>
    </xf>
    <xf numFmtId="184" fontId="68" fillId="0" borderId="7" xfId="0" applyNumberFormat="1" applyFont="1" applyFill="1" applyBorder="1" applyAlignment="1" applyProtection="1">
      <alignment horizontal="center" vertical="center" wrapText="1" shrinkToFit="1"/>
      <protection locked="0"/>
    </xf>
    <xf numFmtId="184" fontId="68" fillId="0" borderId="8" xfId="0" applyNumberFormat="1" applyFont="1" applyFill="1" applyBorder="1" applyAlignment="1" applyProtection="1">
      <alignment horizontal="center" vertical="center" wrapText="1" shrinkToFit="1"/>
      <protection locked="0"/>
    </xf>
    <xf numFmtId="184" fontId="68" fillId="2" borderId="1" xfId="0" applyNumberFormat="1" applyFont="1" applyFill="1" applyBorder="1" applyAlignment="1" applyProtection="1">
      <alignment horizontal="center" vertical="center" wrapText="1" shrinkToFit="1"/>
      <protection locked="0"/>
    </xf>
    <xf numFmtId="184" fontId="68" fillId="2" borderId="7" xfId="0" applyNumberFormat="1" applyFont="1" applyFill="1" applyBorder="1" applyAlignment="1" applyProtection="1">
      <alignment horizontal="center" vertical="center" wrapText="1" shrinkToFit="1"/>
      <protection locked="0"/>
    </xf>
    <xf numFmtId="184" fontId="68" fillId="2" borderId="8" xfId="0" applyNumberFormat="1" applyFont="1" applyFill="1" applyBorder="1" applyAlignment="1" applyProtection="1">
      <alignment horizontal="center" vertical="center" wrapText="1" shrinkToFit="1"/>
      <protection locked="0"/>
    </xf>
    <xf numFmtId="184" fontId="18" fillId="0" borderId="1" xfId="0" applyNumberFormat="1" applyFont="1" applyFill="1" applyBorder="1" applyAlignment="1" applyProtection="1">
      <alignment horizontal="center" vertical="center"/>
      <protection locked="0"/>
    </xf>
    <xf numFmtId="184" fontId="74" fillId="0" borderId="22" xfId="0" applyNumberFormat="1" applyFont="1" applyFill="1" applyBorder="1" applyAlignment="1" applyProtection="1">
      <alignment horizontal="center" vertical="center"/>
      <protection locked="0"/>
    </xf>
    <xf numFmtId="184" fontId="73" fillId="0" borderId="33" xfId="0" applyNumberFormat="1" applyFont="1" applyFill="1" applyBorder="1" applyAlignment="1" applyProtection="1">
      <alignment horizontal="center" vertical="center"/>
      <protection locked="0"/>
    </xf>
    <xf numFmtId="184" fontId="73" fillId="0" borderId="35" xfId="0" applyNumberFormat="1" applyFont="1" applyFill="1" applyBorder="1" applyAlignment="1" applyProtection="1">
      <alignment horizontal="center" vertical="center"/>
      <protection locked="0"/>
    </xf>
    <xf numFmtId="184" fontId="7" fillId="0" borderId="6" xfId="0" applyNumberFormat="1" applyFont="1" applyFill="1" applyBorder="1" applyAlignment="1" applyProtection="1">
      <alignment horizontal="center" vertical="center" wrapText="1" shrinkToFit="1"/>
      <protection locked="0"/>
    </xf>
    <xf numFmtId="184" fontId="68" fillId="0" borderId="6" xfId="0" applyNumberFormat="1" applyFont="1" applyFill="1" applyBorder="1" applyAlignment="1" applyProtection="1">
      <alignment horizontal="center" vertical="center" wrapText="1" shrinkToFit="1"/>
      <protection locked="0"/>
    </xf>
    <xf numFmtId="184" fontId="75" fillId="0" borderId="1" xfId="0" applyNumberFormat="1" applyFont="1" applyFill="1" applyBorder="1" applyAlignment="1" applyProtection="1">
      <alignment horizontal="center" vertical="center"/>
      <protection locked="0"/>
    </xf>
    <xf numFmtId="184" fontId="75" fillId="0" borderId="0" xfId="0" applyNumberFormat="1" applyFont="1" applyFill="1" applyBorder="1" applyAlignment="1" applyProtection="1">
      <alignment horizontal="center" vertical="center"/>
      <protection locked="0"/>
    </xf>
    <xf numFmtId="184" fontId="73" fillId="0" borderId="6" xfId="0" applyNumberFormat="1" applyFont="1" applyFill="1" applyBorder="1" applyAlignment="1" applyProtection="1">
      <alignment horizontal="center" vertical="center"/>
      <protection locked="0"/>
    </xf>
    <xf numFmtId="184" fontId="16" fillId="0" borderId="1" xfId="0" applyNumberFormat="1" applyFont="1" applyFill="1" applyBorder="1" applyAlignment="1" applyProtection="1">
      <alignment horizontal="center" vertical="center" wrapText="1" shrinkToFit="1"/>
      <protection locked="0"/>
    </xf>
    <xf numFmtId="0" fontId="4" fillId="0" borderId="1" xfId="0" applyFont="1" applyFill="1" applyBorder="1" applyAlignment="1" applyProtection="1">
      <alignment vertical="center" wrapText="1"/>
      <protection locked="0"/>
    </xf>
    <xf numFmtId="184" fontId="68" fillId="0" borderId="1" xfId="0" applyNumberFormat="1" applyFont="1" applyFill="1" applyBorder="1" applyAlignment="1" applyProtection="1">
      <alignment horizontal="center" vertical="center"/>
      <protection locked="0"/>
    </xf>
    <xf numFmtId="0" fontId="4" fillId="0" borderId="6" xfId="0" applyFont="1" applyFill="1" applyBorder="1" applyAlignment="1" applyProtection="1">
      <alignment vertical="center" wrapText="1"/>
      <protection locked="0"/>
    </xf>
    <xf numFmtId="0" fontId="4" fillId="0" borderId="0" xfId="0" applyFont="1" applyFill="1" applyBorder="1" applyAlignment="1" applyProtection="1">
      <alignment horizontal="center" vertical="center"/>
      <protection locked="0"/>
    </xf>
    <xf numFmtId="0" fontId="13" fillId="0" borderId="6" xfId="0" applyFont="1" applyFill="1" applyBorder="1" applyAlignment="1" applyProtection="1">
      <alignment horizontal="center" vertical="center"/>
      <protection locked="0"/>
    </xf>
    <xf numFmtId="0" fontId="13" fillId="0" borderId="1" xfId="0" applyFont="1" applyFill="1" applyBorder="1" applyAlignment="1" applyProtection="1">
      <alignment horizontal="center" vertical="center" wrapText="1"/>
      <protection locked="0"/>
    </xf>
    <xf numFmtId="0" fontId="13" fillId="0" borderId="6" xfId="0"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protection locked="0"/>
    </xf>
    <xf numFmtId="0" fontId="13" fillId="0" borderId="1" xfId="0" applyFont="1" applyFill="1" applyBorder="1" applyAlignment="1" applyProtection="1">
      <alignment vertical="center"/>
      <protection locked="0"/>
    </xf>
    <xf numFmtId="0" fontId="68" fillId="0" borderId="0" xfId="0" applyFont="1" applyFill="1" applyBorder="1" applyAlignment="1" applyProtection="1">
      <alignment horizontal="center" vertical="center"/>
      <protection locked="0"/>
    </xf>
    <xf numFmtId="179" fontId="68" fillId="0" borderId="2" xfId="0" applyNumberFormat="1" applyFont="1" applyFill="1" applyBorder="1" applyAlignment="1" applyProtection="1">
      <alignment horizontal="center" vertical="center"/>
      <protection locked="0"/>
    </xf>
    <xf numFmtId="179" fontId="68" fillId="0" borderId="0" xfId="0" applyNumberFormat="1" applyFont="1" applyFill="1" applyBorder="1" applyAlignment="1" applyProtection="1">
      <alignment horizontal="center" vertical="center"/>
      <protection locked="0"/>
    </xf>
    <xf numFmtId="179" fontId="68" fillId="0" borderId="1" xfId="0" applyNumberFormat="1"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protection locked="0"/>
    </xf>
    <xf numFmtId="179" fontId="76" fillId="0" borderId="1" xfId="0" applyNumberFormat="1" applyFont="1" applyFill="1" applyBorder="1" applyAlignment="1" applyProtection="1">
      <alignment horizontal="center" vertical="center"/>
    </xf>
    <xf numFmtId="0" fontId="76" fillId="0"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shrinkToFit="1"/>
      <protection locked="0"/>
    </xf>
    <xf numFmtId="0" fontId="76" fillId="0" borderId="1" xfId="0" applyNumberFormat="1" applyFont="1" applyFill="1" applyBorder="1" applyAlignment="1" applyProtection="1">
      <alignment horizontal="center" vertical="center" shrinkToFit="1"/>
      <protection locked="0"/>
    </xf>
    <xf numFmtId="49" fontId="22" fillId="0" borderId="1" xfId="0" applyNumberFormat="1"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wrapText="1" shrinkToFit="1"/>
      <protection locked="0"/>
    </xf>
    <xf numFmtId="0" fontId="22" fillId="0" borderId="1" xfId="0" applyFont="1" applyFill="1" applyBorder="1" applyAlignment="1" applyProtection="1">
      <alignment horizontal="center" vertical="center" wrapText="1"/>
      <protection locked="0"/>
    </xf>
    <xf numFmtId="179" fontId="26" fillId="0" borderId="1" xfId="0" applyNumberFormat="1" applyFont="1" applyFill="1" applyBorder="1" applyAlignment="1" applyProtection="1">
      <alignment horizontal="center" vertical="center"/>
    </xf>
    <xf numFmtId="0" fontId="26" fillId="0" borderId="1" xfId="0" applyFont="1" applyFill="1" applyBorder="1" applyAlignment="1" applyProtection="1">
      <alignment horizontal="center" vertical="center" wrapText="1"/>
      <protection locked="0"/>
    </xf>
    <xf numFmtId="0" fontId="64" fillId="0" borderId="1" xfId="0" applyFont="1" applyFill="1" applyBorder="1" applyAlignment="1" applyProtection="1">
      <alignment horizontal="center" vertical="center" wrapText="1" shrinkToFit="1"/>
      <protection locked="0"/>
    </xf>
    <xf numFmtId="0" fontId="26" fillId="0" borderId="1" xfId="0" applyNumberFormat="1" applyFont="1" applyFill="1" applyBorder="1" applyAlignment="1" applyProtection="1">
      <alignment horizontal="center" vertical="center" shrinkToFit="1"/>
      <protection locked="0"/>
    </xf>
    <xf numFmtId="49" fontId="64" fillId="0" borderId="1" xfId="0" applyNumberFormat="1"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wrapText="1" shrinkToFit="1"/>
      <protection locked="0"/>
    </xf>
    <xf numFmtId="0" fontId="64" fillId="0" borderId="1" xfId="0" applyFont="1" applyFill="1" applyBorder="1" applyAlignment="1" applyProtection="1">
      <alignment horizontal="center" vertical="center" wrapText="1"/>
      <protection locked="0"/>
    </xf>
    <xf numFmtId="0" fontId="64" fillId="0" borderId="1" xfId="0" applyFont="1" applyFill="1" applyBorder="1" applyAlignment="1" applyProtection="1">
      <alignment vertical="center"/>
      <protection locked="0"/>
    </xf>
    <xf numFmtId="0" fontId="22" fillId="0" borderId="1" xfId="0" applyFont="1" applyFill="1" applyBorder="1" applyAlignment="1" applyProtection="1">
      <alignment vertical="center"/>
      <protection locked="0"/>
    </xf>
    <xf numFmtId="179" fontId="13" fillId="0" borderId="1" xfId="0" applyNumberFormat="1" applyFont="1" applyFill="1" applyBorder="1" applyAlignment="1" applyProtection="1">
      <alignment horizontal="center" vertical="center"/>
    </xf>
    <xf numFmtId="0" fontId="4" fillId="0" borderId="1" xfId="0" applyFont="1" applyFill="1" applyBorder="1" applyAlignment="1" applyProtection="1">
      <alignment vertical="center"/>
      <protection locked="0"/>
    </xf>
    <xf numFmtId="0" fontId="4" fillId="0" borderId="1" xfId="0" applyFont="1" applyFill="1" applyBorder="1" applyAlignment="1" applyProtection="1">
      <alignment horizontal="center" vertical="center" wrapText="1" shrinkToFit="1"/>
      <protection locked="0"/>
    </xf>
    <xf numFmtId="49" fontId="4" fillId="3" borderId="1" xfId="0" applyNumberFormat="1"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shrinkToFit="1"/>
      <protection locked="0"/>
    </xf>
    <xf numFmtId="0" fontId="4" fillId="0" borderId="1" xfId="0" applyFont="1" applyFill="1" applyBorder="1" applyAlignment="1" applyProtection="1">
      <alignment horizontal="center" vertical="center" wrapText="1"/>
      <protection locked="0"/>
    </xf>
    <xf numFmtId="0" fontId="13" fillId="0" borderId="1" xfId="0" applyNumberFormat="1" applyFont="1" applyFill="1" applyBorder="1" applyAlignment="1" applyProtection="1">
      <alignment horizontal="center" vertical="center" shrinkToFit="1"/>
      <protection locked="0"/>
    </xf>
    <xf numFmtId="49" fontId="4" fillId="0" borderId="1" xfId="0" applyNumberFormat="1" applyFont="1" applyFill="1" applyBorder="1" applyAlignment="1" applyProtection="1">
      <alignment horizontal="center" vertical="center" wrapText="1"/>
      <protection locked="0"/>
    </xf>
    <xf numFmtId="0" fontId="13" fillId="0" borderId="1" xfId="0" applyNumberFormat="1" applyFont="1" applyFill="1" applyBorder="1" applyAlignment="1" applyProtection="1">
      <alignment horizontal="center" vertical="center" wrapText="1" shrinkToFit="1"/>
      <protection locked="0"/>
    </xf>
    <xf numFmtId="184" fontId="4" fillId="0" borderId="0" xfId="0" applyNumberFormat="1" applyFont="1" applyFill="1" applyAlignment="1" applyProtection="1">
      <alignment horizontal="center" vertical="center"/>
    </xf>
    <xf numFmtId="184" fontId="4" fillId="0" borderId="0" xfId="0" applyNumberFormat="1" applyFont="1" applyFill="1" applyAlignment="1" applyProtection="1">
      <alignment horizontal="center" vertical="center"/>
      <protection locked="0"/>
    </xf>
    <xf numFmtId="184" fontId="4" fillId="0" borderId="0" xfId="0" applyNumberFormat="1" applyFont="1" applyFill="1" applyAlignment="1" applyProtection="1">
      <alignment horizontal="center" vertical="center" wrapText="1"/>
      <protection locked="0"/>
    </xf>
    <xf numFmtId="0" fontId="4" fillId="0" borderId="0" xfId="0" applyFont="1" applyFill="1" applyProtection="1">
      <alignment vertical="center"/>
    </xf>
    <xf numFmtId="0" fontId="4" fillId="0" borderId="0" xfId="0" applyFont="1" applyFill="1" applyAlignment="1" applyProtection="1">
      <alignment vertical="center" wrapText="1"/>
      <protection locked="0"/>
    </xf>
    <xf numFmtId="0" fontId="68" fillId="0" borderId="2" xfId="0" applyFont="1" applyFill="1" applyBorder="1" applyAlignment="1" applyProtection="1">
      <alignment horizontal="center" vertical="center"/>
      <protection locked="0"/>
    </xf>
    <xf numFmtId="0" fontId="76" fillId="0" borderId="1" xfId="0" applyFont="1" applyFill="1" applyBorder="1" applyAlignment="1" applyProtection="1">
      <alignment horizontal="center" vertical="center"/>
      <protection locked="0"/>
    </xf>
    <xf numFmtId="177" fontId="22" fillId="0" borderId="1" xfId="0" applyNumberFormat="1" applyFont="1" applyFill="1" applyBorder="1" applyAlignment="1" applyProtection="1">
      <alignment horizontal="center" vertical="center" wrapText="1" shrinkToFit="1"/>
      <protection locked="0"/>
    </xf>
    <xf numFmtId="180" fontId="22" fillId="0" borderId="1" xfId="0" applyNumberFormat="1"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protection locked="0"/>
    </xf>
    <xf numFmtId="177" fontId="64" fillId="0" borderId="1" xfId="0" applyNumberFormat="1" applyFont="1" applyFill="1" applyBorder="1" applyAlignment="1" applyProtection="1">
      <alignment horizontal="center" vertical="center" wrapText="1" shrinkToFit="1"/>
      <protection locked="0"/>
    </xf>
    <xf numFmtId="180" fontId="64" fillId="0" borderId="1" xfId="0" applyNumberFormat="1" applyFont="1" applyFill="1" applyBorder="1" applyAlignment="1" applyProtection="1">
      <alignment horizontal="center" vertical="center" wrapText="1"/>
      <protection locked="0"/>
    </xf>
    <xf numFmtId="177" fontId="4" fillId="3" borderId="1" xfId="0" applyNumberFormat="1" applyFont="1" applyFill="1" applyBorder="1" applyAlignment="1" applyProtection="1">
      <alignment horizontal="center" vertical="center" wrapText="1" shrinkToFit="1"/>
      <protection locked="0"/>
    </xf>
    <xf numFmtId="177" fontId="4" fillId="3" borderId="1" xfId="0" applyNumberFormat="1" applyFont="1" applyFill="1" applyBorder="1" applyAlignment="1" applyProtection="1">
      <alignment horizontal="center" vertical="center" wrapText="1" shrinkToFit="1"/>
    </xf>
    <xf numFmtId="180" fontId="4" fillId="0" borderId="1" xfId="0" applyNumberFormat="1" applyFont="1" applyFill="1" applyBorder="1" applyAlignment="1" applyProtection="1">
      <alignment horizontal="center" vertical="center" wrapText="1"/>
      <protection locked="0"/>
    </xf>
    <xf numFmtId="177" fontId="4" fillId="0" borderId="1" xfId="0" applyNumberFormat="1" applyFont="1" applyFill="1" applyBorder="1" applyAlignment="1" applyProtection="1">
      <alignment horizontal="center" vertical="center" wrapText="1" shrinkToFit="1"/>
      <protection locked="0"/>
    </xf>
    <xf numFmtId="0" fontId="5" fillId="0" borderId="0" xfId="0" applyFont="1" applyFill="1" applyProtection="1">
      <alignment vertical="center"/>
      <protection locked="0"/>
    </xf>
    <xf numFmtId="181" fontId="63" fillId="0" borderId="4" xfId="0" applyNumberFormat="1" applyFont="1" applyFill="1" applyBorder="1" applyAlignment="1" applyProtection="1">
      <alignment horizontal="center" vertical="center" wrapText="1"/>
      <protection locked="0"/>
    </xf>
    <xf numFmtId="180" fontId="63" fillId="0" borderId="1" xfId="0" applyNumberFormat="1" applyFont="1" applyFill="1" applyBorder="1" applyAlignment="1" applyProtection="1">
      <alignment horizontal="center" vertical="center" wrapText="1"/>
    </xf>
    <xf numFmtId="181" fontId="22" fillId="0" borderId="1" xfId="0" applyNumberFormat="1" applyFont="1" applyFill="1" applyBorder="1" applyAlignment="1" applyProtection="1">
      <alignment horizontal="center" vertical="center" wrapText="1"/>
      <protection locked="0"/>
    </xf>
    <xf numFmtId="0" fontId="22" fillId="0" borderId="1" xfId="0" applyFont="1" applyFill="1" applyBorder="1" applyAlignment="1" applyProtection="1">
      <alignment vertical="center" wrapText="1"/>
      <protection locked="0"/>
    </xf>
    <xf numFmtId="180" fontId="64" fillId="0" borderId="1" xfId="0" applyNumberFormat="1" applyFont="1" applyFill="1" applyBorder="1" applyAlignment="1" applyProtection="1">
      <alignment horizontal="center" vertical="center" wrapText="1"/>
    </xf>
    <xf numFmtId="181" fontId="64" fillId="0" borderId="1" xfId="0" applyNumberFormat="1" applyFont="1" applyFill="1" applyBorder="1" applyAlignment="1" applyProtection="1">
      <alignment horizontal="center" vertical="center" wrapText="1"/>
      <protection locked="0"/>
    </xf>
    <xf numFmtId="0" fontId="64" fillId="0" borderId="1" xfId="0" applyFont="1" applyFill="1" applyBorder="1" applyAlignment="1" applyProtection="1">
      <alignment vertical="center" wrapText="1"/>
      <protection locked="0"/>
    </xf>
    <xf numFmtId="181" fontId="4"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pplyProtection="1">
      <alignment horizontal="center" vertical="center" wrapText="1"/>
      <protection locked="0"/>
    </xf>
    <xf numFmtId="0" fontId="68" fillId="2" borderId="1" xfId="0" applyNumberFormat="1" applyFont="1" applyFill="1" applyBorder="1" applyAlignment="1" applyProtection="1">
      <alignment horizontal="center" vertical="center"/>
      <protection locked="0"/>
    </xf>
    <xf numFmtId="0" fontId="76" fillId="3" borderId="1" xfId="0" applyNumberFormat="1" applyFont="1" applyFill="1" applyBorder="1" applyAlignment="1" applyProtection="1">
      <alignment horizontal="center" vertical="center"/>
      <protection locked="0"/>
    </xf>
    <xf numFmtId="0" fontId="26" fillId="3" borderId="1" xfId="0" applyNumberFormat="1" applyFont="1" applyFill="1" applyBorder="1" applyAlignment="1" applyProtection="1">
      <alignment horizontal="center" vertical="center"/>
      <protection locked="0"/>
    </xf>
    <xf numFmtId="0" fontId="77" fillId="0" borderId="2" xfId="0" applyFont="1" applyFill="1" applyBorder="1" applyAlignment="1" applyProtection="1">
      <alignment horizontal="center" vertical="center"/>
    </xf>
    <xf numFmtId="184" fontId="78" fillId="0" borderId="0" xfId="0" applyNumberFormat="1" applyFont="1" applyFill="1" applyAlignment="1" applyProtection="1">
      <alignment horizontal="center" vertical="center" wrapText="1"/>
      <protection locked="0"/>
    </xf>
    <xf numFmtId="0" fontId="68" fillId="3" borderId="1" xfId="0" applyNumberFormat="1"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protection locked="0"/>
    </xf>
    <xf numFmtId="0" fontId="64" fillId="3" borderId="1" xfId="0" applyFont="1" applyFill="1" applyBorder="1" applyAlignment="1" applyProtection="1">
      <alignment vertical="center"/>
      <protection locked="0"/>
    </xf>
    <xf numFmtId="183" fontId="68" fillId="0" borderId="2" xfId="0" applyNumberFormat="1" applyFont="1" applyFill="1" applyBorder="1" applyAlignment="1" applyProtection="1">
      <alignment horizontal="center" vertical="center"/>
      <protection locked="0"/>
    </xf>
    <xf numFmtId="182" fontId="68" fillId="0" borderId="2" xfId="0" applyNumberFormat="1" applyFont="1" applyFill="1" applyBorder="1" applyAlignment="1" applyProtection="1">
      <alignment horizontal="center" vertical="center"/>
      <protection locked="0"/>
    </xf>
    <xf numFmtId="184" fontId="78" fillId="0" borderId="1" xfId="0" applyNumberFormat="1" applyFont="1" applyFill="1" applyBorder="1" applyAlignment="1" applyProtection="1">
      <alignment horizontal="center" vertical="center" wrapText="1"/>
      <protection locked="0"/>
    </xf>
    <xf numFmtId="0" fontId="68" fillId="0" borderId="2" xfId="0" applyNumberFormat="1" applyFont="1" applyFill="1" applyBorder="1" applyAlignment="1" applyProtection="1">
      <alignment horizontal="center" vertical="center"/>
      <protection locked="0"/>
    </xf>
    <xf numFmtId="0" fontId="26" fillId="3" borderId="2" xfId="0" applyNumberFormat="1" applyFont="1" applyFill="1" applyBorder="1" applyAlignment="1" applyProtection="1">
      <alignment horizontal="center" vertical="center"/>
      <protection locked="0"/>
    </xf>
    <xf numFmtId="183" fontId="76" fillId="0" borderId="1" xfId="0" applyNumberFormat="1" applyFont="1" applyFill="1" applyBorder="1" applyAlignment="1" applyProtection="1">
      <alignment horizontal="center" vertical="center"/>
      <protection locked="0"/>
    </xf>
    <xf numFmtId="182" fontId="76" fillId="0" borderId="1" xfId="0" applyNumberFormat="1" applyFont="1" applyFill="1" applyBorder="1" applyAlignment="1" applyProtection="1">
      <alignment horizontal="center" vertical="center"/>
      <protection locked="0"/>
    </xf>
    <xf numFmtId="0" fontId="76" fillId="0" borderId="1" xfId="0" applyNumberFormat="1" applyFont="1" applyFill="1" applyBorder="1" applyAlignment="1" applyProtection="1">
      <alignment horizontal="center" vertical="center"/>
      <protection locked="0"/>
    </xf>
    <xf numFmtId="183" fontId="26" fillId="0" borderId="1" xfId="0" applyNumberFormat="1" applyFont="1" applyFill="1" applyBorder="1" applyAlignment="1" applyProtection="1">
      <alignment horizontal="center" vertical="center"/>
      <protection locked="0"/>
    </xf>
    <xf numFmtId="182" fontId="26" fillId="0" borderId="1" xfId="0" applyNumberFormat="1" applyFont="1" applyFill="1" applyBorder="1" applyAlignment="1" applyProtection="1">
      <alignment horizontal="center" vertical="center"/>
      <protection locked="0"/>
    </xf>
    <xf numFmtId="0" fontId="76" fillId="2" borderId="1" xfId="0" applyNumberFormat="1" applyFont="1" applyFill="1" applyBorder="1" applyAlignment="1" applyProtection="1">
      <alignment horizontal="center" vertical="center"/>
      <protection locked="0"/>
    </xf>
    <xf numFmtId="183" fontId="13" fillId="0" borderId="1" xfId="0" applyNumberFormat="1" applyFont="1" applyFill="1" applyBorder="1" applyAlignment="1" applyProtection="1">
      <alignment horizontal="center" vertical="center"/>
      <protection locked="0"/>
    </xf>
    <xf numFmtId="182" fontId="13" fillId="0" borderId="1" xfId="0" applyNumberFormat="1" applyFont="1" applyFill="1" applyBorder="1" applyAlignment="1" applyProtection="1">
      <alignment horizontal="center" vertical="center"/>
      <protection locked="0"/>
    </xf>
    <xf numFmtId="184" fontId="25" fillId="0" borderId="0" xfId="0" applyNumberFormat="1" applyFont="1" applyAlignment="1" applyProtection="1">
      <alignment horizontal="center" vertical="center"/>
      <protection locked="0"/>
    </xf>
    <xf numFmtId="184" fontId="25" fillId="0" borderId="0" xfId="0" applyNumberFormat="1" applyFont="1" applyFill="1" applyAlignment="1" applyProtection="1">
      <alignment horizontal="center" vertical="center" wrapText="1"/>
      <protection locked="0"/>
    </xf>
    <xf numFmtId="0" fontId="25" fillId="0" borderId="0" xfId="0" applyFont="1" applyProtection="1">
      <alignment vertical="center"/>
      <protection locked="0"/>
    </xf>
    <xf numFmtId="184" fontId="68" fillId="0" borderId="2" xfId="0" applyNumberFormat="1" applyFont="1" applyFill="1" applyBorder="1" applyAlignment="1" applyProtection="1">
      <alignment horizontal="center" vertical="center" wrapText="1" shrinkToFit="1"/>
      <protection locked="0"/>
    </xf>
    <xf numFmtId="184" fontId="76" fillId="0" borderId="1" xfId="0" applyNumberFormat="1" applyFont="1" applyFill="1" applyBorder="1" applyAlignment="1" applyProtection="1">
      <alignment horizontal="center" vertical="center" wrapText="1" shrinkToFit="1"/>
      <protection locked="0"/>
    </xf>
    <xf numFmtId="184" fontId="76" fillId="0" borderId="5" xfId="0" applyNumberFormat="1" applyFont="1" applyFill="1" applyBorder="1" applyAlignment="1" applyProtection="1">
      <alignment horizontal="center" vertical="center" wrapText="1" shrinkToFit="1"/>
      <protection locked="0"/>
    </xf>
    <xf numFmtId="184" fontId="26" fillId="0" borderId="1" xfId="0" applyNumberFormat="1" applyFont="1" applyFill="1" applyBorder="1" applyAlignment="1" applyProtection="1">
      <alignment horizontal="center" vertical="center" wrapText="1" shrinkToFit="1"/>
      <protection locked="0"/>
    </xf>
    <xf numFmtId="184" fontId="26" fillId="0" borderId="5" xfId="0" applyNumberFormat="1" applyFont="1" applyFill="1" applyBorder="1" applyAlignment="1" applyProtection="1">
      <alignment horizontal="center" vertical="center" wrapText="1" shrinkToFit="1"/>
      <protection locked="0"/>
    </xf>
    <xf numFmtId="184" fontId="13" fillId="0" borderId="1" xfId="0" applyNumberFormat="1" applyFont="1" applyFill="1" applyBorder="1" applyAlignment="1" applyProtection="1">
      <alignment horizontal="center" vertical="center" wrapText="1" shrinkToFit="1"/>
      <protection locked="0"/>
    </xf>
    <xf numFmtId="184" fontId="13" fillId="0" borderId="5" xfId="0" applyNumberFormat="1" applyFont="1" applyFill="1" applyBorder="1" applyAlignment="1" applyProtection="1">
      <alignment horizontal="center" vertical="center" wrapText="1" shrinkToFit="1"/>
      <protection locked="0"/>
    </xf>
    <xf numFmtId="184" fontId="76" fillId="0" borderId="7" xfId="0" applyNumberFormat="1" applyFont="1" applyFill="1" applyBorder="1" applyAlignment="1" applyProtection="1">
      <alignment horizontal="center" vertical="center" wrapText="1" shrinkToFit="1"/>
      <protection locked="0"/>
    </xf>
    <xf numFmtId="184" fontId="76" fillId="0" borderId="8" xfId="0" applyNumberFormat="1" applyFont="1" applyFill="1" applyBorder="1" applyAlignment="1" applyProtection="1">
      <alignment horizontal="center" vertical="center" wrapText="1" shrinkToFit="1"/>
      <protection locked="0"/>
    </xf>
    <xf numFmtId="184" fontId="26" fillId="0" borderId="7" xfId="0" applyNumberFormat="1" applyFont="1" applyFill="1" applyBorder="1" applyAlignment="1" applyProtection="1">
      <alignment horizontal="center" vertical="center" wrapText="1" shrinkToFit="1"/>
      <protection locked="0"/>
    </xf>
    <xf numFmtId="184" fontId="26" fillId="0" borderId="8" xfId="0" applyNumberFormat="1" applyFont="1" applyFill="1" applyBorder="1" applyAlignment="1" applyProtection="1">
      <alignment horizontal="center" vertical="center" wrapText="1" shrinkToFit="1"/>
      <protection locked="0"/>
    </xf>
    <xf numFmtId="184" fontId="13" fillId="0" borderId="7" xfId="0" applyNumberFormat="1" applyFont="1" applyFill="1" applyBorder="1" applyAlignment="1" applyProtection="1">
      <alignment horizontal="center" vertical="center" wrapText="1" shrinkToFit="1"/>
      <protection locked="0"/>
    </xf>
    <xf numFmtId="184" fontId="13" fillId="0" borderId="8" xfId="0" applyNumberFormat="1" applyFont="1" applyFill="1" applyBorder="1" applyAlignment="1" applyProtection="1">
      <alignment horizontal="center" vertical="center" wrapText="1" shrinkToFit="1"/>
      <protection locked="0"/>
    </xf>
    <xf numFmtId="184" fontId="76" fillId="0" borderId="6" xfId="0" applyNumberFormat="1" applyFont="1" applyFill="1" applyBorder="1" applyAlignment="1" applyProtection="1">
      <alignment horizontal="center" vertical="center" wrapText="1" shrinkToFit="1"/>
      <protection locked="0"/>
    </xf>
    <xf numFmtId="184" fontId="26" fillId="0" borderId="6" xfId="0" applyNumberFormat="1" applyFont="1" applyFill="1" applyBorder="1" applyAlignment="1" applyProtection="1">
      <alignment horizontal="center" vertical="center" wrapText="1" shrinkToFit="1"/>
      <protection locked="0"/>
    </xf>
    <xf numFmtId="184" fontId="13" fillId="0" borderId="6" xfId="0" applyNumberFormat="1" applyFont="1" applyFill="1" applyBorder="1" applyAlignment="1" applyProtection="1">
      <alignment horizontal="center" vertical="center" wrapText="1" shrinkToFit="1"/>
      <protection locked="0"/>
    </xf>
    <xf numFmtId="184" fontId="76" fillId="0" borderId="1" xfId="0" applyNumberFormat="1" applyFont="1" applyFill="1" applyBorder="1" applyAlignment="1" applyProtection="1">
      <alignment horizontal="center" vertical="center"/>
      <protection locked="0"/>
    </xf>
    <xf numFmtId="184" fontId="26" fillId="0" borderId="1" xfId="0" applyNumberFormat="1" applyFont="1" applyFill="1" applyBorder="1" applyAlignment="1" applyProtection="1">
      <alignment horizontal="center" vertical="center"/>
      <protection locked="0"/>
    </xf>
    <xf numFmtId="184" fontId="13" fillId="0" borderId="1" xfId="0" applyNumberFormat="1" applyFont="1" applyFill="1" applyBorder="1" applyAlignment="1" applyProtection="1">
      <alignment horizontal="center" vertical="center"/>
      <protection locked="0"/>
    </xf>
    <xf numFmtId="0" fontId="4" fillId="0" borderId="0" xfId="0" applyFont="1" applyFill="1" applyAlignment="1" applyProtection="1">
      <alignment horizontal="center" vertical="center"/>
      <protection locked="0"/>
    </xf>
    <xf numFmtId="0" fontId="68" fillId="0" borderId="6" xfId="0" applyFont="1" applyFill="1" applyBorder="1" applyAlignment="1" applyProtection="1">
      <alignment horizontal="center" vertical="center"/>
      <protection locked="0"/>
    </xf>
    <xf numFmtId="0" fontId="76" fillId="0" borderId="0" xfId="0" applyFont="1" applyFill="1" applyBorder="1" applyAlignment="1" applyProtection="1">
      <alignment horizontal="center" vertical="center"/>
      <protection locked="0"/>
    </xf>
    <xf numFmtId="0" fontId="26" fillId="0" borderId="0" xfId="0" applyFont="1" applyFill="1" applyBorder="1" applyAlignment="1" applyProtection="1">
      <alignment horizontal="center" vertical="center"/>
      <protection locked="0"/>
    </xf>
    <xf numFmtId="179" fontId="68" fillId="0" borderId="1" xfId="0" applyNumberFormat="1" applyFont="1" applyFill="1" applyBorder="1" applyAlignment="1" applyProtection="1">
      <alignment horizontal="center" vertical="center"/>
      <protection locked="0"/>
    </xf>
    <xf numFmtId="179" fontId="68" fillId="0" borderId="9" xfId="0" applyNumberFormat="1" applyFont="1" applyFill="1" applyBorder="1" applyAlignment="1" applyProtection="1">
      <alignment horizontal="center" vertical="center"/>
      <protection locked="0"/>
    </xf>
    <xf numFmtId="0" fontId="66" fillId="0" borderId="0" xfId="0" applyFont="1" applyFill="1" applyProtection="1">
      <alignment vertical="center"/>
    </xf>
    <xf numFmtId="0" fontId="79" fillId="0" borderId="0" xfId="0" applyFont="1" applyFill="1" applyProtection="1">
      <alignment vertical="center"/>
      <protection locked="0"/>
    </xf>
    <xf numFmtId="0" fontId="66" fillId="0" borderId="0" xfId="0" applyFont="1" applyFill="1" applyAlignment="1" applyProtection="1">
      <alignment horizontal="center" vertical="center"/>
      <protection locked="0"/>
    </xf>
    <xf numFmtId="0" fontId="7" fillId="0" borderId="36" xfId="0" applyFont="1" applyFill="1" applyBorder="1" applyAlignment="1" applyProtection="1">
      <alignment horizontal="center" vertical="center"/>
    </xf>
    <xf numFmtId="0" fontId="7" fillId="0" borderId="46" xfId="0" applyFont="1" applyFill="1" applyBorder="1" applyAlignment="1" applyProtection="1">
      <alignment horizontal="center" vertical="center"/>
    </xf>
    <xf numFmtId="178" fontId="63" fillId="0" borderId="1" xfId="0" applyNumberFormat="1" applyFont="1" applyFill="1" applyBorder="1" applyAlignment="1" applyProtection="1">
      <alignment horizontal="center" vertical="center" wrapText="1"/>
      <protection locked="0"/>
    </xf>
    <xf numFmtId="182" fontId="7" fillId="0" borderId="2" xfId="0" applyNumberFormat="1" applyFont="1" applyFill="1" applyBorder="1" applyAlignment="1" applyProtection="1">
      <alignment horizontal="center" vertical="center"/>
      <protection locked="0"/>
    </xf>
    <xf numFmtId="180" fontId="7" fillId="0" borderId="0" xfId="0" applyNumberFormat="1" applyFont="1" applyFill="1" applyBorder="1" applyAlignment="1" applyProtection="1">
      <alignment vertical="center" wrapText="1"/>
    </xf>
    <xf numFmtId="180" fontId="7" fillId="0" borderId="46" xfId="0" applyNumberFormat="1" applyFont="1" applyFill="1" applyBorder="1" applyAlignment="1" applyProtection="1">
      <alignment horizontal="center" vertical="center" wrapText="1"/>
    </xf>
    <xf numFmtId="0" fontId="80" fillId="0" borderId="1" xfId="0" applyNumberFormat="1" applyFont="1" applyFill="1" applyBorder="1" applyAlignment="1" applyProtection="1">
      <alignment horizontal="center" vertical="center" wrapText="1" shrinkToFit="1"/>
      <protection locked="0"/>
    </xf>
    <xf numFmtId="0" fontId="81" fillId="0" borderId="1" xfId="0" applyFont="1" applyFill="1" applyBorder="1" applyAlignment="1" applyProtection="1">
      <alignment horizontal="center" vertical="center" wrapText="1" shrinkToFit="1"/>
      <protection locked="0"/>
    </xf>
    <xf numFmtId="180" fontId="82" fillId="0" borderId="1" xfId="0" applyNumberFormat="1" applyFont="1" applyFill="1" applyBorder="1" applyAlignment="1" applyProtection="1">
      <alignment horizontal="center" vertical="center" wrapText="1"/>
      <protection locked="0"/>
    </xf>
    <xf numFmtId="0" fontId="82" fillId="0" borderId="1" xfId="0" applyFont="1" applyFill="1" applyBorder="1" applyAlignment="1" applyProtection="1">
      <alignment horizontal="center" vertical="center"/>
      <protection locked="0"/>
    </xf>
    <xf numFmtId="0" fontId="71" fillId="0" borderId="1" xfId="0" applyFont="1" applyFill="1" applyBorder="1" applyAlignment="1" applyProtection="1">
      <alignment horizontal="center" vertical="center"/>
    </xf>
    <xf numFmtId="180" fontId="83" fillId="0" borderId="1" xfId="0" applyNumberFormat="1" applyFont="1" applyFill="1" applyBorder="1" applyAlignment="1" applyProtection="1">
      <alignment horizontal="center" vertical="center" wrapText="1"/>
    </xf>
    <xf numFmtId="0" fontId="13" fillId="3" borderId="1" xfId="0" applyNumberFormat="1" applyFont="1" applyFill="1" applyBorder="1" applyAlignment="1" applyProtection="1">
      <alignment horizontal="center" vertical="center"/>
      <protection locked="0"/>
    </xf>
    <xf numFmtId="0" fontId="84" fillId="2" borderId="1" xfId="0" applyNumberFormat="1" applyFont="1" applyFill="1" applyBorder="1" applyAlignment="1" applyProtection="1">
      <alignment horizontal="center" vertical="center"/>
      <protection locked="0"/>
    </xf>
    <xf numFmtId="0" fontId="85" fillId="3" borderId="1" xfId="0" applyNumberFormat="1" applyFont="1" applyFill="1" applyBorder="1" applyAlignment="1" applyProtection="1">
      <alignment horizontal="center" vertical="center"/>
      <protection locked="0"/>
    </xf>
    <xf numFmtId="0" fontId="84" fillId="3" borderId="1" xfId="0" applyNumberFormat="1" applyFont="1" applyFill="1" applyBorder="1" applyAlignment="1" applyProtection="1">
      <alignment horizontal="center" vertical="center"/>
      <protection locked="0"/>
    </xf>
    <xf numFmtId="184" fontId="73" fillId="0" borderId="39" xfId="0" applyNumberFormat="1" applyFont="1" applyFill="1" applyBorder="1" applyAlignment="1" applyProtection="1">
      <alignment horizontal="center" vertical="center"/>
      <protection locked="0"/>
    </xf>
    <xf numFmtId="184" fontId="74" fillId="0" borderId="6" xfId="0" applyNumberFormat="1" applyFont="1" applyFill="1" applyBorder="1" applyAlignment="1" applyProtection="1">
      <alignment horizontal="center" vertical="center"/>
      <protection locked="0"/>
    </xf>
    <xf numFmtId="184" fontId="72" fillId="0" borderId="0" xfId="0" applyNumberFormat="1" applyFont="1" applyFill="1" applyBorder="1" applyAlignment="1" applyProtection="1">
      <alignment horizontal="center" vertical="center"/>
      <protection locked="0"/>
    </xf>
    <xf numFmtId="184" fontId="7" fillId="0" borderId="0" xfId="0" applyNumberFormat="1" applyFont="1" applyFill="1" applyBorder="1" applyAlignment="1" applyProtection="1">
      <alignment vertical="center"/>
      <protection locked="0"/>
    </xf>
    <xf numFmtId="184" fontId="7" fillId="0" borderId="5" xfId="0" applyNumberFormat="1" applyFont="1" applyFill="1" applyBorder="1" applyAlignment="1" applyProtection="1">
      <alignment horizontal="center" vertical="center" wrapText="1" shrinkToFit="1"/>
      <protection locked="0"/>
    </xf>
    <xf numFmtId="184" fontId="7" fillId="0" borderId="0" xfId="0" applyNumberFormat="1" applyFont="1" applyFill="1" applyAlignment="1" applyProtection="1">
      <alignment vertical="center"/>
      <protection locked="0"/>
    </xf>
    <xf numFmtId="184" fontId="7" fillId="0" borderId="0" xfId="0" applyNumberFormat="1" applyFont="1" applyFill="1" applyBorder="1" applyAlignment="1" applyProtection="1">
      <alignment horizontal="center" vertical="center" wrapText="1" shrinkToFit="1"/>
      <protection locked="0"/>
    </xf>
    <xf numFmtId="184" fontId="13" fillId="3" borderId="1" xfId="0" applyNumberFormat="1" applyFont="1" applyFill="1" applyBorder="1" applyAlignment="1" applyProtection="1">
      <alignment horizontal="center" vertical="center" wrapText="1" shrinkToFit="1"/>
      <protection locked="0"/>
    </xf>
    <xf numFmtId="184" fontId="26" fillId="3" borderId="1" xfId="0" applyNumberFormat="1" applyFont="1" applyFill="1" applyBorder="1" applyAlignment="1" applyProtection="1">
      <alignment horizontal="center" vertical="center" wrapText="1" shrinkToFit="1"/>
      <protection locked="0"/>
    </xf>
    <xf numFmtId="184" fontId="85" fillId="3" borderId="1" xfId="0" applyNumberFormat="1" applyFont="1" applyFill="1" applyBorder="1" applyAlignment="1" applyProtection="1">
      <alignment horizontal="center" vertical="center" wrapText="1" shrinkToFit="1"/>
      <protection locked="0"/>
    </xf>
    <xf numFmtId="184" fontId="26" fillId="2" borderId="1" xfId="0" applyNumberFormat="1" applyFont="1" applyFill="1" applyBorder="1" applyAlignment="1" applyProtection="1">
      <alignment horizontal="center" vertical="center" wrapText="1" shrinkToFit="1"/>
      <protection locked="0"/>
    </xf>
    <xf numFmtId="0" fontId="86" fillId="0" borderId="1" xfId="0" applyNumberFormat="1" applyFont="1" applyFill="1" applyBorder="1" applyAlignment="1" applyProtection="1">
      <alignment horizontal="center" vertical="center" wrapText="1"/>
      <protection locked="0"/>
    </xf>
    <xf numFmtId="180" fontId="87" fillId="0" borderId="1" xfId="0" applyNumberFormat="1" applyFont="1" applyFill="1" applyBorder="1" applyAlignment="1" applyProtection="1">
      <alignment horizontal="center" vertical="center" wrapText="1"/>
      <protection locked="0"/>
    </xf>
    <xf numFmtId="180" fontId="88" fillId="0" borderId="1" xfId="0" applyNumberFormat="1" applyFont="1" applyFill="1" applyBorder="1" applyAlignment="1" applyProtection="1">
      <alignment horizontal="center" vertical="center" wrapText="1"/>
    </xf>
    <xf numFmtId="184" fontId="26" fillId="2" borderId="7" xfId="0" applyNumberFormat="1" applyFont="1" applyFill="1" applyBorder="1" applyAlignment="1" applyProtection="1">
      <alignment horizontal="center" vertical="center" wrapText="1" shrinkToFit="1"/>
      <protection locked="0"/>
    </xf>
    <xf numFmtId="184" fontId="13" fillId="2" borderId="7" xfId="0" applyNumberFormat="1" applyFont="1" applyFill="1" applyBorder="1" applyAlignment="1" applyProtection="1">
      <alignment horizontal="center" vertical="center" wrapText="1" shrinkToFit="1"/>
      <protection locked="0"/>
    </xf>
    <xf numFmtId="184" fontId="13" fillId="2" borderId="1" xfId="0" applyNumberFormat="1" applyFont="1" applyFill="1" applyBorder="1" applyAlignment="1" applyProtection="1">
      <alignment horizontal="center" vertical="center" wrapText="1" shrinkToFit="1"/>
      <protection locked="0"/>
    </xf>
    <xf numFmtId="184" fontId="26" fillId="2" borderId="8" xfId="0" applyNumberFormat="1" applyFont="1" applyFill="1" applyBorder="1" applyAlignment="1" applyProtection="1">
      <alignment horizontal="center" vertical="center" wrapText="1" shrinkToFit="1"/>
      <protection locked="0"/>
    </xf>
    <xf numFmtId="184" fontId="13" fillId="2" borderId="8" xfId="0" applyNumberFormat="1" applyFont="1" applyFill="1" applyBorder="1" applyAlignment="1" applyProtection="1">
      <alignment horizontal="center" vertical="center" wrapText="1" shrinkToFit="1"/>
      <protection locked="0"/>
    </xf>
    <xf numFmtId="184" fontId="26" fillId="2" borderId="1" xfId="0" applyNumberFormat="1" applyFont="1" applyFill="1" applyBorder="1" applyAlignment="1" applyProtection="1">
      <alignment horizontal="center" vertical="center"/>
      <protection locked="0"/>
    </xf>
    <xf numFmtId="177" fontId="63" fillId="0" borderId="2" xfId="0" applyNumberFormat="1" applyFont="1" applyFill="1" applyBorder="1" applyAlignment="1" applyProtection="1">
      <alignment horizontal="center" vertical="center" wrapText="1" shrinkToFit="1"/>
      <protection locked="0"/>
    </xf>
    <xf numFmtId="0" fontId="63" fillId="0" borderId="0" xfId="0" applyFont="1" applyFill="1" applyAlignment="1" applyProtection="1">
      <alignment vertical="center" wrapText="1"/>
      <protection locked="0"/>
    </xf>
    <xf numFmtId="195" fontId="89" fillId="0" borderId="1" xfId="0" applyNumberFormat="1" applyFont="1" applyFill="1" applyBorder="1" applyAlignment="1" applyProtection="1">
      <alignment horizontal="center" vertical="center" wrapText="1"/>
      <protection locked="0"/>
    </xf>
    <xf numFmtId="184" fontId="76" fillId="2" borderId="1" xfId="0" applyNumberFormat="1" applyFont="1" applyFill="1" applyBorder="1" applyAlignment="1" applyProtection="1">
      <alignment horizontal="center" vertical="center" wrapText="1" shrinkToFit="1"/>
      <protection locked="0"/>
    </xf>
    <xf numFmtId="184" fontId="13" fillId="3" borderId="7" xfId="0" applyNumberFormat="1" applyFont="1" applyFill="1" applyBorder="1" applyAlignment="1" applyProtection="1">
      <alignment horizontal="center" vertical="center" wrapText="1" shrinkToFit="1"/>
      <protection locked="0"/>
    </xf>
    <xf numFmtId="184" fontId="76" fillId="2" borderId="7" xfId="0" applyNumberFormat="1" applyFont="1" applyFill="1" applyBorder="1" applyAlignment="1" applyProtection="1">
      <alignment horizontal="center" vertical="center" wrapText="1" shrinkToFit="1"/>
      <protection locked="0"/>
    </xf>
    <xf numFmtId="184" fontId="68" fillId="3" borderId="5" xfId="0" applyNumberFormat="1" applyFont="1" applyFill="1" applyBorder="1" applyAlignment="1" applyProtection="1">
      <alignment horizontal="center" vertical="center" wrapText="1" shrinkToFit="1"/>
      <protection locked="0"/>
    </xf>
    <xf numFmtId="184" fontId="68" fillId="3" borderId="6" xfId="0" applyNumberFormat="1" applyFont="1" applyFill="1" applyBorder="1" applyAlignment="1" applyProtection="1">
      <alignment horizontal="center" vertical="center" wrapText="1" shrinkToFit="1"/>
      <protection locked="0"/>
    </xf>
    <xf numFmtId="184" fontId="68" fillId="3" borderId="1" xfId="0" applyNumberFormat="1" applyFont="1" applyFill="1" applyBorder="1" applyAlignment="1" applyProtection="1">
      <alignment horizontal="center" vertical="center" wrapText="1" shrinkToFit="1"/>
      <protection locked="0"/>
    </xf>
    <xf numFmtId="184" fontId="68" fillId="3" borderId="7" xfId="0" applyNumberFormat="1" applyFont="1" applyFill="1" applyBorder="1" applyAlignment="1" applyProtection="1">
      <alignment horizontal="center" vertical="center" wrapText="1" shrinkToFit="1"/>
      <protection locked="0"/>
    </xf>
    <xf numFmtId="184" fontId="76" fillId="3" borderId="1" xfId="0" applyNumberFormat="1" applyFont="1" applyFill="1" applyBorder="1" applyAlignment="1" applyProtection="1">
      <alignment horizontal="center" vertical="center" wrapText="1" shrinkToFit="1"/>
      <protection locked="0"/>
    </xf>
    <xf numFmtId="184" fontId="76" fillId="3" borderId="7" xfId="0" applyNumberFormat="1" applyFont="1" applyFill="1" applyBorder="1" applyAlignment="1" applyProtection="1">
      <alignment horizontal="center" vertical="center" wrapText="1" shrinkToFit="1"/>
      <protection locked="0"/>
    </xf>
    <xf numFmtId="184" fontId="26" fillId="3" borderId="7" xfId="0" applyNumberFormat="1" applyFont="1" applyFill="1" applyBorder="1" applyAlignment="1" applyProtection="1">
      <alignment horizontal="center" vertical="center" wrapText="1" shrinkToFit="1"/>
      <protection locked="0"/>
    </xf>
    <xf numFmtId="184" fontId="76" fillId="2" borderId="5" xfId="0" applyNumberFormat="1" applyFont="1" applyFill="1" applyBorder="1" applyAlignment="1" applyProtection="1">
      <alignment horizontal="center" vertical="center" wrapText="1" shrinkToFit="1"/>
      <protection locked="0"/>
    </xf>
    <xf numFmtId="184" fontId="76" fillId="2" borderId="39" xfId="0" applyNumberFormat="1" applyFont="1" applyFill="1" applyBorder="1" applyAlignment="1" applyProtection="1">
      <alignment horizontal="center" vertical="center" wrapText="1" shrinkToFit="1"/>
      <protection locked="0"/>
    </xf>
    <xf numFmtId="184" fontId="76" fillId="2" borderId="8" xfId="0" applyNumberFormat="1" applyFont="1" applyFill="1" applyBorder="1" applyAlignment="1" applyProtection="1">
      <alignment horizontal="center" vertical="center" wrapText="1" shrinkToFit="1"/>
      <protection locked="0"/>
    </xf>
    <xf numFmtId="184" fontId="13" fillId="3" borderId="8" xfId="0" applyNumberFormat="1" applyFont="1" applyFill="1" applyBorder="1" applyAlignment="1" applyProtection="1">
      <alignment horizontal="center" vertical="center" wrapText="1" shrinkToFit="1"/>
      <protection locked="0"/>
    </xf>
    <xf numFmtId="184" fontId="68" fillId="3" borderId="8" xfId="0" applyNumberFormat="1" applyFont="1" applyFill="1" applyBorder="1" applyAlignment="1" applyProtection="1">
      <alignment horizontal="center" vertical="center" wrapText="1" shrinkToFit="1"/>
      <protection locked="0"/>
    </xf>
    <xf numFmtId="184" fontId="76" fillId="3" borderId="8" xfId="0" applyNumberFormat="1" applyFont="1" applyFill="1" applyBorder="1" applyAlignment="1" applyProtection="1">
      <alignment horizontal="center" vertical="center" wrapText="1" shrinkToFit="1"/>
      <protection locked="0"/>
    </xf>
    <xf numFmtId="184" fontId="26" fillId="3" borderId="8" xfId="0" applyNumberFormat="1" applyFont="1" applyFill="1" applyBorder="1" applyAlignment="1" applyProtection="1">
      <alignment horizontal="center" vertical="center" wrapText="1" shrinkToFit="1"/>
      <protection locked="0"/>
    </xf>
    <xf numFmtId="184" fontId="26" fillId="2" borderId="5" xfId="0" applyNumberFormat="1" applyFont="1" applyFill="1" applyBorder="1" applyAlignment="1" applyProtection="1">
      <alignment horizontal="center" vertical="center" wrapText="1" shrinkToFit="1"/>
      <protection locked="0"/>
    </xf>
    <xf numFmtId="184" fontId="76" fillId="2" borderId="37" xfId="0" applyNumberFormat="1" applyFont="1" applyFill="1" applyBorder="1" applyAlignment="1" applyProtection="1">
      <alignment horizontal="center" vertical="center" wrapText="1" shrinkToFit="1"/>
      <protection locked="0"/>
    </xf>
    <xf numFmtId="184" fontId="13" fillId="3" borderId="1" xfId="0" applyNumberFormat="1" applyFont="1" applyFill="1" applyBorder="1" applyAlignment="1" applyProtection="1">
      <alignment horizontal="center" vertical="center"/>
      <protection locked="0"/>
    </xf>
    <xf numFmtId="184" fontId="76" fillId="2" borderId="1" xfId="0" applyNumberFormat="1" applyFont="1" applyFill="1" applyBorder="1" applyAlignment="1" applyProtection="1">
      <alignment horizontal="center" vertical="center"/>
      <protection locked="0"/>
    </xf>
    <xf numFmtId="184" fontId="68" fillId="0" borderId="6" xfId="0" applyNumberFormat="1" applyFont="1" applyFill="1" applyBorder="1" applyAlignment="1" applyProtection="1">
      <alignment horizontal="center" vertical="center"/>
      <protection locked="0"/>
    </xf>
    <xf numFmtId="177" fontId="63" fillId="0" borderId="0" xfId="0" applyNumberFormat="1" applyFont="1" applyFill="1" applyBorder="1" applyAlignment="1" applyProtection="1">
      <alignment horizontal="center" vertical="center" wrapText="1" shrinkToFit="1"/>
      <protection locked="0"/>
    </xf>
    <xf numFmtId="0" fontId="68" fillId="0" borderId="0" xfId="0" applyFont="1" applyFill="1" applyBorder="1" applyAlignment="1" applyProtection="1">
      <alignment horizontal="center" vertical="center" wrapText="1"/>
      <protection locked="0"/>
    </xf>
    <xf numFmtId="0" fontId="63" fillId="0" borderId="0" xfId="0" applyFont="1" applyFill="1" applyBorder="1" applyAlignment="1" applyProtection="1">
      <alignment horizontal="center" vertical="center" wrapText="1" shrinkToFit="1"/>
      <protection locked="0"/>
    </xf>
    <xf numFmtId="177" fontId="64" fillId="0" borderId="2" xfId="0" applyNumberFormat="1" applyFont="1" applyFill="1" applyBorder="1" applyAlignment="1" applyProtection="1">
      <alignment horizontal="center" vertical="center" wrapText="1" shrinkToFit="1"/>
    </xf>
    <xf numFmtId="0" fontId="64" fillId="0" borderId="1" xfId="0" applyNumberFormat="1" applyFont="1" applyFill="1" applyBorder="1" applyAlignment="1" applyProtection="1">
      <alignment horizontal="center" vertical="center" wrapText="1"/>
      <protection locked="0"/>
    </xf>
    <xf numFmtId="180" fontId="82" fillId="0" borderId="1" xfId="0" applyNumberFormat="1" applyFont="1" applyFill="1" applyBorder="1" applyAlignment="1" applyProtection="1">
      <alignment horizontal="center" vertical="center" wrapText="1"/>
    </xf>
    <xf numFmtId="0" fontId="26" fillId="3" borderId="6" xfId="0" applyNumberFormat="1" applyFont="1" applyFill="1" applyBorder="1" applyAlignment="1" applyProtection="1">
      <alignment horizontal="center" vertical="center"/>
      <protection locked="0"/>
    </xf>
    <xf numFmtId="0" fontId="68" fillId="3" borderId="6" xfId="0" applyNumberFormat="1" applyFont="1" applyFill="1" applyBorder="1" applyAlignment="1" applyProtection="1">
      <alignment horizontal="center" vertical="center"/>
      <protection locked="0"/>
    </xf>
    <xf numFmtId="0" fontId="76" fillId="3" borderId="6" xfId="0" applyNumberFormat="1" applyFont="1" applyFill="1" applyBorder="1" applyAlignment="1" applyProtection="1">
      <alignment horizontal="center" vertical="center"/>
      <protection locked="0"/>
    </xf>
    <xf numFmtId="0" fontId="64" fillId="3" borderId="0" xfId="0" applyFont="1" applyFill="1" applyBorder="1" applyAlignment="1" applyProtection="1">
      <alignment vertical="center"/>
      <protection locked="0"/>
    </xf>
    <xf numFmtId="0" fontId="68" fillId="0" borderId="6" xfId="0" applyNumberFormat="1" applyFont="1" applyFill="1" applyBorder="1" applyAlignment="1" applyProtection="1">
      <alignment horizontal="center" vertical="center"/>
      <protection locked="0"/>
    </xf>
    <xf numFmtId="0" fontId="26" fillId="2" borderId="6" xfId="0" applyNumberFormat="1" applyFont="1" applyFill="1" applyBorder="1" applyAlignment="1" applyProtection="1">
      <alignment horizontal="center" vertical="center"/>
      <protection locked="0"/>
    </xf>
    <xf numFmtId="0" fontId="26" fillId="0" borderId="6" xfId="0" applyNumberFormat="1" applyFont="1" applyFill="1" applyBorder="1" applyAlignment="1" applyProtection="1">
      <alignment horizontal="center" vertical="center"/>
      <protection locked="0"/>
    </xf>
    <xf numFmtId="184" fontId="68" fillId="0" borderId="1" xfId="0" applyNumberFormat="1" applyFont="1" applyFill="1" applyBorder="1" applyAlignment="1" applyProtection="1">
      <alignment horizontal="center" vertical="center" wrapText="1" shrinkToFit="1"/>
    </xf>
    <xf numFmtId="184" fontId="26" fillId="0" borderId="1" xfId="0" applyNumberFormat="1" applyFont="1" applyFill="1" applyBorder="1" applyAlignment="1" applyProtection="1">
      <alignment horizontal="center" vertical="center" wrapText="1" shrinkToFit="1"/>
    </xf>
    <xf numFmtId="177" fontId="22" fillId="0" borderId="2" xfId="0" applyNumberFormat="1" applyFont="1" applyFill="1" applyBorder="1" applyAlignment="1" applyProtection="1">
      <alignment horizontal="center" vertical="center" wrapText="1" shrinkToFit="1"/>
    </xf>
    <xf numFmtId="0" fontId="22" fillId="0" borderId="1" xfId="0" applyNumberFormat="1" applyFont="1" applyFill="1" applyBorder="1" applyAlignment="1" applyProtection="1">
      <alignment horizontal="center" vertical="center" wrapText="1"/>
      <protection locked="0"/>
    </xf>
    <xf numFmtId="0" fontId="63" fillId="3" borderId="1" xfId="0" applyNumberFormat="1" applyFont="1" applyFill="1" applyBorder="1" applyAlignment="1" applyProtection="1">
      <alignment horizontal="center" vertical="center" wrapText="1"/>
      <protection locked="0"/>
    </xf>
    <xf numFmtId="0" fontId="65" fillId="0" borderId="0" xfId="0" applyFont="1" applyFill="1" applyProtection="1">
      <alignment vertical="center"/>
      <protection locked="0"/>
    </xf>
    <xf numFmtId="0" fontId="74" fillId="0" borderId="0" xfId="0" applyFont="1" applyFill="1" applyProtection="1">
      <alignment vertical="center"/>
      <protection locked="0"/>
    </xf>
    <xf numFmtId="177" fontId="64" fillId="0" borderId="1" xfId="0" applyNumberFormat="1" applyFont="1" applyFill="1" applyBorder="1" applyAlignment="1" applyProtection="1">
      <alignment horizontal="center" vertical="center" wrapText="1" shrinkToFit="1"/>
    </xf>
    <xf numFmtId="177" fontId="63" fillId="0" borderId="1" xfId="0" applyNumberFormat="1" applyFont="1" applyFill="1" applyBorder="1" applyAlignment="1" applyProtection="1">
      <alignment horizontal="center" vertical="center" wrapText="1" shrinkToFit="1"/>
    </xf>
    <xf numFmtId="177" fontId="63" fillId="3" borderId="1" xfId="0" applyNumberFormat="1" applyFont="1" applyFill="1" applyBorder="1" applyAlignment="1" applyProtection="1">
      <alignment horizontal="center" vertical="center" wrapText="1" shrinkToFit="1"/>
      <protection locked="0"/>
    </xf>
    <xf numFmtId="177" fontId="63" fillId="3" borderId="1" xfId="0" applyNumberFormat="1" applyFont="1" applyFill="1" applyBorder="1" applyAlignment="1" applyProtection="1">
      <alignment horizontal="center" vertical="center" wrapText="1" shrinkToFit="1"/>
    </xf>
    <xf numFmtId="180" fontId="22" fillId="0" borderId="1" xfId="0" applyNumberFormat="1" applyFont="1" applyFill="1" applyBorder="1" applyAlignment="1" applyProtection="1">
      <alignment horizontal="center" vertical="center" wrapText="1"/>
    </xf>
    <xf numFmtId="0" fontId="90" fillId="0" borderId="1" xfId="0" applyFont="1" applyFill="1" applyBorder="1" applyAlignment="1" applyProtection="1">
      <alignment horizontal="center" vertical="center"/>
      <protection locked="0"/>
    </xf>
    <xf numFmtId="0" fontId="91" fillId="0" borderId="1" xfId="0" applyNumberFormat="1" applyFont="1" applyFill="1" applyBorder="1" applyAlignment="1" applyProtection="1">
      <alignment horizontal="center" vertical="center" wrapText="1"/>
      <protection locked="0"/>
    </xf>
    <xf numFmtId="0" fontId="92" fillId="0" borderId="1" xfId="0" applyNumberFormat="1" applyFont="1" applyFill="1" applyBorder="1" applyAlignment="1" applyProtection="1">
      <alignment horizontal="center" vertical="center" wrapText="1"/>
      <protection locked="0"/>
    </xf>
    <xf numFmtId="180" fontId="82" fillId="0" borderId="4" xfId="0" applyNumberFormat="1" applyFont="1" applyFill="1" applyBorder="1" applyAlignment="1" applyProtection="1">
      <alignment horizontal="center" vertical="center" wrapText="1"/>
      <protection locked="0"/>
    </xf>
    <xf numFmtId="180" fontId="82" fillId="0" borderId="9" xfId="0" applyNumberFormat="1" applyFont="1" applyFill="1" applyBorder="1" applyAlignment="1" applyProtection="1">
      <alignment horizontal="center" vertical="center" wrapText="1"/>
      <protection locked="0"/>
    </xf>
    <xf numFmtId="180" fontId="82" fillId="0" borderId="2" xfId="0" applyNumberFormat="1" applyFont="1" applyFill="1" applyBorder="1" applyAlignment="1" applyProtection="1">
      <alignment horizontal="center" vertical="center" wrapText="1"/>
      <protection locked="0"/>
    </xf>
    <xf numFmtId="58" fontId="63" fillId="0" borderId="1" xfId="0" applyNumberFormat="1" applyFont="1" applyFill="1" applyBorder="1" applyAlignment="1" applyProtection="1">
      <alignment horizontal="center" vertical="center" wrapText="1"/>
      <protection locked="0"/>
    </xf>
    <xf numFmtId="180" fontId="16" fillId="0" borderId="1" xfId="0" applyNumberFormat="1" applyFont="1" applyFill="1" applyBorder="1" applyAlignment="1" applyProtection="1">
      <alignment horizontal="center" vertical="center" wrapText="1"/>
      <protection locked="0"/>
    </xf>
    <xf numFmtId="180" fontId="4" fillId="0" borderId="1" xfId="0" applyNumberFormat="1" applyFont="1" applyFill="1" applyBorder="1" applyAlignment="1" applyProtection="1">
      <alignment horizontal="center" vertical="center" wrapText="1"/>
    </xf>
    <xf numFmtId="0" fontId="16" fillId="0" borderId="0" xfId="0" applyFont="1" applyFill="1" applyProtection="1">
      <alignment vertical="center"/>
      <protection locked="0"/>
    </xf>
    <xf numFmtId="0" fontId="76" fillId="0" borderId="6" xfId="0" applyNumberFormat="1" applyFont="1" applyFill="1" applyBorder="1" applyAlignment="1" applyProtection="1">
      <alignment horizontal="center" vertical="center"/>
      <protection locked="0"/>
    </xf>
    <xf numFmtId="0" fontId="76" fillId="2" borderId="6" xfId="0" applyNumberFormat="1" applyFont="1" applyFill="1" applyBorder="1" applyAlignment="1" applyProtection="1">
      <alignment horizontal="center" vertical="center"/>
      <protection locked="0"/>
    </xf>
    <xf numFmtId="0" fontId="68" fillId="2" borderId="6" xfId="0" applyNumberFormat="1" applyFont="1" applyFill="1" applyBorder="1" applyAlignment="1" applyProtection="1">
      <alignment horizontal="center" vertical="center"/>
      <protection locked="0"/>
    </xf>
    <xf numFmtId="0" fontId="84" fillId="0" borderId="1" xfId="0" applyNumberFormat="1" applyFont="1" applyFill="1" applyBorder="1" applyAlignment="1" applyProtection="1">
      <alignment horizontal="center" vertical="center"/>
      <protection locked="0"/>
    </xf>
    <xf numFmtId="0" fontId="66" fillId="0" borderId="1" xfId="0" applyFont="1" applyFill="1" applyBorder="1" applyAlignment="1" applyProtection="1">
      <alignment horizontal="center" vertical="center"/>
      <protection locked="0"/>
    </xf>
    <xf numFmtId="184" fontId="66" fillId="0" borderId="1" xfId="0" applyNumberFormat="1" applyFont="1" applyFill="1" applyBorder="1" applyAlignment="1" applyProtection="1">
      <alignment horizontal="center" vertical="center"/>
      <protection locked="0"/>
    </xf>
    <xf numFmtId="184" fontId="76" fillId="2" borderId="6" xfId="0" applyNumberFormat="1" applyFont="1" applyFill="1" applyBorder="1" applyAlignment="1" applyProtection="1">
      <alignment horizontal="center" vertical="center" wrapText="1" shrinkToFit="1"/>
      <protection locked="0"/>
    </xf>
    <xf numFmtId="184" fontId="84" fillId="0" borderId="1" xfId="0" applyNumberFormat="1" applyFont="1" applyFill="1" applyBorder="1" applyAlignment="1" applyProtection="1">
      <alignment horizontal="center" vertical="center" wrapText="1" shrinkToFit="1"/>
      <protection locked="0"/>
    </xf>
    <xf numFmtId="184" fontId="13" fillId="0" borderId="18" xfId="0" applyNumberFormat="1" applyFont="1" applyFill="1" applyBorder="1" applyAlignment="1" applyProtection="1">
      <alignment horizontal="center" vertical="center" wrapText="1" shrinkToFit="1"/>
      <protection locked="0"/>
    </xf>
    <xf numFmtId="184" fontId="13" fillId="0" borderId="19" xfId="0" applyNumberFormat="1" applyFont="1" applyFill="1" applyBorder="1" applyAlignment="1" applyProtection="1">
      <alignment horizontal="center" vertical="center" wrapText="1" shrinkToFit="1"/>
      <protection locked="0"/>
    </xf>
    <xf numFmtId="186" fontId="66" fillId="0" borderId="0" xfId="0" applyNumberFormat="1" applyFont="1" applyFill="1" applyAlignment="1" applyProtection="1">
      <alignment horizontal="center" vertical="center"/>
      <protection locked="0"/>
    </xf>
    <xf numFmtId="186" fontId="66" fillId="0" borderId="1" xfId="0" applyNumberFormat="1" applyFont="1" applyFill="1" applyBorder="1" applyAlignment="1" applyProtection="1">
      <alignment horizontal="center" vertical="center"/>
      <protection locked="0"/>
    </xf>
    <xf numFmtId="184" fontId="13" fillId="0" borderId="20" xfId="0" applyNumberFormat="1" applyFont="1" applyFill="1" applyBorder="1" applyAlignment="1" applyProtection="1">
      <alignment horizontal="center" vertical="center" wrapText="1" shrinkToFit="1"/>
      <protection locked="0"/>
    </xf>
    <xf numFmtId="184" fontId="76" fillId="0" borderId="1" xfId="0" applyNumberFormat="1" applyFont="1" applyFill="1" applyBorder="1" applyAlignment="1" applyProtection="1">
      <alignment horizontal="center" vertical="center" wrapText="1" shrinkToFit="1"/>
    </xf>
    <xf numFmtId="184" fontId="76" fillId="0" borderId="1" xfId="0" applyNumberFormat="1" applyFont="1" applyFill="1" applyBorder="1" applyAlignment="1" applyProtection="1">
      <alignment horizontal="center" vertical="center"/>
    </xf>
    <xf numFmtId="186" fontId="76" fillId="0" borderId="1" xfId="0" applyNumberFormat="1" applyFont="1" applyFill="1" applyBorder="1" applyAlignment="1" applyProtection="1">
      <alignment horizontal="center" vertical="center"/>
    </xf>
    <xf numFmtId="184" fontId="66" fillId="0" borderId="0" xfId="0" applyNumberFormat="1" applyFont="1" applyFill="1" applyAlignment="1" applyProtection="1">
      <alignment horizontal="center" vertical="center"/>
      <protection locked="0"/>
    </xf>
    <xf numFmtId="0" fontId="64" fillId="0" borderId="0" xfId="0" applyFont="1" applyFill="1" applyAlignment="1" applyProtection="1">
      <alignment horizontal="center" vertical="center"/>
      <protection locked="0"/>
    </xf>
    <xf numFmtId="0" fontId="64" fillId="0" borderId="1" xfId="0" applyFont="1" applyFill="1" applyBorder="1" applyAlignment="1" applyProtection="1">
      <alignment horizontal="center" vertical="center"/>
      <protection locked="0"/>
    </xf>
    <xf numFmtId="0" fontId="64" fillId="0" borderId="1" xfId="0" applyFont="1" applyFill="1" applyBorder="1" applyProtection="1">
      <alignment vertical="center"/>
      <protection locked="0"/>
    </xf>
    <xf numFmtId="0" fontId="63" fillId="0" borderId="1" xfId="0" applyNumberFormat="1" applyFont="1" applyFill="1" applyBorder="1" applyAlignment="1" applyProtection="1" quotePrefix="1">
      <alignment horizontal="center" vertical="center" wrapText="1"/>
      <protection locked="0"/>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32 2" xfId="49"/>
    <cellStyle name="常规 2" xfId="50"/>
    <cellStyle name="常规_MA Inventory list" xfId="51"/>
    <cellStyle name="常规 5 6" xfId="52"/>
    <cellStyle name="常规 4" xfId="53"/>
    <cellStyle name="常规_Sheet1" xfId="54"/>
  </cellStyles>
  <dxfs count="5">
    <dxf>
      <font>
        <color rgb="FF9C0006"/>
      </font>
      <fill>
        <patternFill patternType="solid">
          <bgColor rgb="FFFFC7CE"/>
        </patternFill>
      </fill>
    </dxf>
    <dxf>
      <fill>
        <patternFill patternType="solid">
          <bgColor theme="9" tint="0.8"/>
        </patternFill>
      </fill>
    </dxf>
    <dxf>
      <font>
        <color rgb="FF9C0006"/>
      </font>
      <fill>
        <patternFill patternType="solid">
          <bgColor rgb="FFFFC7CE"/>
        </patternFill>
      </fill>
    </dxf>
    <dxf>
      <fill>
        <patternFill patternType="solid">
          <bgColor rgb="FF92D050"/>
        </patternFill>
      </fill>
    </dxf>
    <dxf>
      <fill>
        <patternFill patternType="solid">
          <bgColor rgb="FF92D050"/>
        </patternFill>
      </fill>
    </dxf>
  </dxfs>
  <tableStyles count="0" defaultTableStyle="TableStyleMedium2" defaultPivotStyle="PivotStyleLight16"/>
  <colors>
    <mruColors>
      <color rgb="00F7241F"/>
      <color rgb="001506E0"/>
      <color rgb="000FB7FD"/>
      <color rgb="000000FF"/>
      <color rgb="00000000"/>
      <color rgb="00FFFF00"/>
      <color rgb="00FF0000"/>
      <color rgb="002727F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132080</xdr:colOff>
      <xdr:row>5</xdr:row>
      <xdr:rowOff>108585</xdr:rowOff>
    </xdr:from>
    <xdr:to>
      <xdr:col>24</xdr:col>
      <xdr:colOff>1186779</xdr:colOff>
      <xdr:row>10</xdr:row>
      <xdr:rowOff>145435</xdr:rowOff>
    </xdr:to>
    <xdr:pic>
      <xdr:nvPicPr>
        <xdr:cNvPr id="245" name="图片 244"/>
        <xdr:cNvPicPr>
          <a:picLocks noChangeAspect="1"/>
        </xdr:cNvPicPr>
      </xdr:nvPicPr>
      <xdr:blipFill>
        <a:blip r:embed="rId1"/>
        <a:stretch>
          <a:fillRect/>
        </a:stretch>
      </xdr:blipFill>
      <xdr:spPr>
        <a:xfrm>
          <a:off x="22539960" y="1381760"/>
          <a:ext cx="960755" cy="1370330"/>
        </a:xfrm>
        <a:prstGeom prst="rect">
          <a:avLst/>
        </a:prstGeom>
      </xdr:spPr>
    </xdr:pic>
    <xdr:clientData/>
  </xdr:twoCellAnchor>
  <xdr:twoCellAnchor>
    <xdr:from>
      <xdr:col>24</xdr:col>
      <xdr:colOff>381001</xdr:colOff>
      <xdr:row>11</xdr:row>
      <xdr:rowOff>10583</xdr:rowOff>
    </xdr:from>
    <xdr:to>
      <xdr:col>24</xdr:col>
      <xdr:colOff>740833</xdr:colOff>
      <xdr:row>12</xdr:row>
      <xdr:rowOff>196659</xdr:rowOff>
    </xdr:to>
    <xdr:pic>
      <xdr:nvPicPr>
        <xdr:cNvPr id="246" name="图片 245"/>
        <xdr:cNvPicPr>
          <a:picLocks noChangeAspect="1"/>
        </xdr:cNvPicPr>
      </xdr:nvPicPr>
      <xdr:blipFill>
        <a:blip r:embed="rId2"/>
        <a:stretch>
          <a:fillRect/>
        </a:stretch>
      </xdr:blipFill>
      <xdr:spPr>
        <a:xfrm>
          <a:off x="22788880" y="2883535"/>
          <a:ext cx="359410" cy="452755"/>
        </a:xfrm>
        <a:prstGeom prst="rect">
          <a:avLst/>
        </a:prstGeom>
      </xdr:spPr>
    </xdr:pic>
    <xdr:clientData/>
  </xdr:twoCellAnchor>
  <xdr:twoCellAnchor>
    <xdr:from>
      <xdr:col>24</xdr:col>
      <xdr:colOff>105834</xdr:colOff>
      <xdr:row>14</xdr:row>
      <xdr:rowOff>0</xdr:rowOff>
    </xdr:from>
    <xdr:to>
      <xdr:col>24</xdr:col>
      <xdr:colOff>1153584</xdr:colOff>
      <xdr:row>18</xdr:row>
      <xdr:rowOff>207033</xdr:rowOff>
    </xdr:to>
    <xdr:pic>
      <xdr:nvPicPr>
        <xdr:cNvPr id="247" name="图片 246"/>
        <xdr:cNvPicPr>
          <a:picLocks noChangeAspect="1"/>
        </xdr:cNvPicPr>
      </xdr:nvPicPr>
      <xdr:blipFill>
        <a:blip r:embed="rId3"/>
        <a:stretch>
          <a:fillRect/>
        </a:stretch>
      </xdr:blipFill>
      <xdr:spPr>
        <a:xfrm>
          <a:off x="22513290" y="3673475"/>
          <a:ext cx="987425" cy="1273810"/>
        </a:xfrm>
        <a:prstGeom prst="rect">
          <a:avLst/>
        </a:prstGeom>
      </xdr:spPr>
    </xdr:pic>
    <xdr:clientData/>
  </xdr:twoCellAnchor>
  <xdr:twoCellAnchor>
    <xdr:from>
      <xdr:col>24</xdr:col>
      <xdr:colOff>158750</xdr:colOff>
      <xdr:row>19</xdr:row>
      <xdr:rowOff>222250</xdr:rowOff>
    </xdr:from>
    <xdr:to>
      <xdr:col>24</xdr:col>
      <xdr:colOff>969588</xdr:colOff>
      <xdr:row>21</xdr:row>
      <xdr:rowOff>189437</xdr:rowOff>
    </xdr:to>
    <xdr:pic>
      <xdr:nvPicPr>
        <xdr:cNvPr id="248" name="图片 247"/>
        <xdr:cNvPicPr>
          <a:picLocks noChangeAspect="1"/>
        </xdr:cNvPicPr>
      </xdr:nvPicPr>
      <xdr:blipFill>
        <a:blip r:embed="rId4"/>
        <a:stretch>
          <a:fillRect/>
        </a:stretch>
      </xdr:blipFill>
      <xdr:spPr>
        <a:xfrm>
          <a:off x="22566630" y="5229225"/>
          <a:ext cx="810260" cy="500380"/>
        </a:xfrm>
        <a:prstGeom prst="rect">
          <a:avLst/>
        </a:prstGeom>
      </xdr:spPr>
    </xdr:pic>
    <xdr:clientData/>
  </xdr:twoCellAnchor>
  <xdr:twoCellAnchor>
    <xdr:from>
      <xdr:col>24</xdr:col>
      <xdr:colOff>127000</xdr:colOff>
      <xdr:row>22</xdr:row>
      <xdr:rowOff>84668</xdr:rowOff>
    </xdr:from>
    <xdr:to>
      <xdr:col>24</xdr:col>
      <xdr:colOff>1218279</xdr:colOff>
      <xdr:row>27</xdr:row>
      <xdr:rowOff>152000</xdr:rowOff>
    </xdr:to>
    <xdr:pic>
      <xdr:nvPicPr>
        <xdr:cNvPr id="249" name="图片 248"/>
        <xdr:cNvPicPr>
          <a:picLocks noChangeAspect="1"/>
        </xdr:cNvPicPr>
      </xdr:nvPicPr>
      <xdr:blipFill>
        <a:blip r:embed="rId5"/>
        <a:stretch>
          <a:fillRect/>
        </a:stretch>
      </xdr:blipFill>
      <xdr:spPr>
        <a:xfrm>
          <a:off x="22534880" y="5891530"/>
          <a:ext cx="965835" cy="1400810"/>
        </a:xfrm>
        <a:prstGeom prst="rect">
          <a:avLst/>
        </a:prstGeom>
      </xdr:spPr>
    </xdr:pic>
    <xdr:clientData/>
  </xdr:twoCellAnchor>
  <xdr:twoCellAnchor>
    <xdr:from>
      <xdr:col>24</xdr:col>
      <xdr:colOff>232834</xdr:colOff>
      <xdr:row>28</xdr:row>
      <xdr:rowOff>42335</xdr:rowOff>
    </xdr:from>
    <xdr:to>
      <xdr:col>24</xdr:col>
      <xdr:colOff>998762</xdr:colOff>
      <xdr:row>29</xdr:row>
      <xdr:rowOff>222251</xdr:rowOff>
    </xdr:to>
    <xdr:pic>
      <xdr:nvPicPr>
        <xdr:cNvPr id="250" name="图片 249"/>
        <xdr:cNvPicPr>
          <a:picLocks noChangeAspect="1"/>
        </xdr:cNvPicPr>
      </xdr:nvPicPr>
      <xdr:blipFill>
        <a:blip r:embed="rId6"/>
        <a:stretch>
          <a:fillRect/>
        </a:stretch>
      </xdr:blipFill>
      <xdr:spPr>
        <a:xfrm>
          <a:off x="22640290" y="7449185"/>
          <a:ext cx="765810" cy="447040"/>
        </a:xfrm>
        <a:prstGeom prst="rect">
          <a:avLst/>
        </a:prstGeom>
      </xdr:spPr>
    </xdr:pic>
    <xdr:clientData/>
  </xdr:twoCellAnchor>
  <xdr:twoCellAnchor>
    <xdr:from>
      <xdr:col>24</xdr:col>
      <xdr:colOff>158750</xdr:colOff>
      <xdr:row>30</xdr:row>
      <xdr:rowOff>63500</xdr:rowOff>
    </xdr:from>
    <xdr:to>
      <xdr:col>24</xdr:col>
      <xdr:colOff>1237836</xdr:colOff>
      <xdr:row>34</xdr:row>
      <xdr:rowOff>125901</xdr:rowOff>
    </xdr:to>
    <xdr:pic>
      <xdr:nvPicPr>
        <xdr:cNvPr id="251" name="图片 250"/>
        <xdr:cNvPicPr>
          <a:picLocks noChangeAspect="1"/>
        </xdr:cNvPicPr>
      </xdr:nvPicPr>
      <xdr:blipFill>
        <a:blip r:embed="rId7"/>
        <a:stretch>
          <a:fillRect/>
        </a:stretch>
      </xdr:blipFill>
      <xdr:spPr>
        <a:xfrm>
          <a:off x="22566630" y="8004175"/>
          <a:ext cx="934085" cy="1129030"/>
        </a:xfrm>
        <a:prstGeom prst="rect">
          <a:avLst/>
        </a:prstGeom>
      </xdr:spPr>
    </xdr:pic>
    <xdr:clientData/>
  </xdr:twoCellAnchor>
  <xdr:twoCellAnchor>
    <xdr:from>
      <xdr:col>24</xdr:col>
      <xdr:colOff>148166</xdr:colOff>
      <xdr:row>35</xdr:row>
      <xdr:rowOff>42335</xdr:rowOff>
    </xdr:from>
    <xdr:to>
      <xdr:col>24</xdr:col>
      <xdr:colOff>1300027</xdr:colOff>
      <xdr:row>36</xdr:row>
      <xdr:rowOff>222252</xdr:rowOff>
    </xdr:to>
    <xdr:pic>
      <xdr:nvPicPr>
        <xdr:cNvPr id="252" name="图片 251"/>
        <xdr:cNvPicPr>
          <a:picLocks noChangeAspect="1"/>
        </xdr:cNvPicPr>
      </xdr:nvPicPr>
      <xdr:blipFill>
        <a:blip r:embed="rId8"/>
        <a:stretch>
          <a:fillRect/>
        </a:stretch>
      </xdr:blipFill>
      <xdr:spPr>
        <a:xfrm>
          <a:off x="22555835" y="9316085"/>
          <a:ext cx="944880" cy="447040"/>
        </a:xfrm>
        <a:prstGeom prst="rect">
          <a:avLst/>
        </a:prstGeom>
      </xdr:spPr>
    </xdr:pic>
    <xdr:clientData/>
  </xdr:twoCellAnchor>
  <xdr:twoCellAnchor>
    <xdr:from>
      <xdr:col>24</xdr:col>
      <xdr:colOff>201083</xdr:colOff>
      <xdr:row>37</xdr:row>
      <xdr:rowOff>127002</xdr:rowOff>
    </xdr:from>
    <xdr:to>
      <xdr:col>24</xdr:col>
      <xdr:colOff>1109946</xdr:colOff>
      <xdr:row>44</xdr:row>
      <xdr:rowOff>74084</xdr:rowOff>
    </xdr:to>
    <xdr:pic>
      <xdr:nvPicPr>
        <xdr:cNvPr id="253" name="图片 252"/>
        <xdr:cNvPicPr>
          <a:picLocks noChangeAspect="1"/>
        </xdr:cNvPicPr>
      </xdr:nvPicPr>
      <xdr:blipFill>
        <a:blip r:embed="rId9"/>
        <a:stretch>
          <a:fillRect/>
        </a:stretch>
      </xdr:blipFill>
      <xdr:spPr>
        <a:xfrm>
          <a:off x="22608540" y="9934575"/>
          <a:ext cx="892175" cy="1813560"/>
        </a:xfrm>
        <a:prstGeom prst="rect">
          <a:avLst/>
        </a:prstGeom>
      </xdr:spPr>
    </xdr:pic>
    <xdr:clientData/>
  </xdr:twoCellAnchor>
  <xdr:twoCellAnchor>
    <xdr:from>
      <xdr:col>24</xdr:col>
      <xdr:colOff>84666</xdr:colOff>
      <xdr:row>46</xdr:row>
      <xdr:rowOff>63502</xdr:rowOff>
    </xdr:from>
    <xdr:to>
      <xdr:col>24</xdr:col>
      <xdr:colOff>1197215</xdr:colOff>
      <xdr:row>52</xdr:row>
      <xdr:rowOff>63500</xdr:rowOff>
    </xdr:to>
    <xdr:pic>
      <xdr:nvPicPr>
        <xdr:cNvPr id="254" name="图片 253"/>
        <xdr:cNvPicPr>
          <a:picLocks noChangeAspect="1"/>
        </xdr:cNvPicPr>
      </xdr:nvPicPr>
      <xdr:blipFill>
        <a:blip r:embed="rId10"/>
        <a:stretch>
          <a:fillRect/>
        </a:stretch>
      </xdr:blipFill>
      <xdr:spPr>
        <a:xfrm>
          <a:off x="22492335" y="12271375"/>
          <a:ext cx="1008380" cy="1600200"/>
        </a:xfrm>
        <a:prstGeom prst="rect">
          <a:avLst/>
        </a:prstGeom>
      </xdr:spPr>
    </xdr:pic>
    <xdr:clientData/>
  </xdr:twoCellAnchor>
  <xdr:twoCellAnchor>
    <xdr:from>
      <xdr:col>24</xdr:col>
      <xdr:colOff>201083</xdr:colOff>
      <xdr:row>53</xdr:row>
      <xdr:rowOff>42334</xdr:rowOff>
    </xdr:from>
    <xdr:to>
      <xdr:col>24</xdr:col>
      <xdr:colOff>994832</xdr:colOff>
      <xdr:row>54</xdr:row>
      <xdr:rowOff>190501</xdr:rowOff>
    </xdr:to>
    <xdr:pic>
      <xdr:nvPicPr>
        <xdr:cNvPr id="255" name="图片 254"/>
        <xdr:cNvPicPr>
          <a:picLocks noChangeAspect="1"/>
        </xdr:cNvPicPr>
      </xdr:nvPicPr>
      <xdr:blipFill>
        <a:blip r:embed="rId11"/>
        <a:stretch>
          <a:fillRect/>
        </a:stretch>
      </xdr:blipFill>
      <xdr:spPr>
        <a:xfrm>
          <a:off x="22608540" y="14116685"/>
          <a:ext cx="793750" cy="415290"/>
        </a:xfrm>
        <a:prstGeom prst="rect">
          <a:avLst/>
        </a:prstGeom>
      </xdr:spPr>
    </xdr:pic>
    <xdr:clientData/>
  </xdr:twoCellAnchor>
  <xdr:twoCellAnchor>
    <xdr:from>
      <xdr:col>24</xdr:col>
      <xdr:colOff>264584</xdr:colOff>
      <xdr:row>55</xdr:row>
      <xdr:rowOff>169334</xdr:rowOff>
    </xdr:from>
    <xdr:to>
      <xdr:col>24</xdr:col>
      <xdr:colOff>963084</xdr:colOff>
      <xdr:row>59</xdr:row>
      <xdr:rowOff>218095</xdr:rowOff>
    </xdr:to>
    <xdr:pic>
      <xdr:nvPicPr>
        <xdr:cNvPr id="256" name="图片 255"/>
        <xdr:cNvPicPr>
          <a:picLocks noChangeAspect="1"/>
        </xdr:cNvPicPr>
      </xdr:nvPicPr>
      <xdr:blipFill>
        <a:blip r:embed="rId12"/>
        <a:stretch>
          <a:fillRect/>
        </a:stretch>
      </xdr:blipFill>
      <xdr:spPr>
        <a:xfrm>
          <a:off x="22672040" y="14777085"/>
          <a:ext cx="698500" cy="1115695"/>
        </a:xfrm>
        <a:prstGeom prst="rect">
          <a:avLst/>
        </a:prstGeom>
      </xdr:spPr>
    </xdr:pic>
    <xdr:clientData/>
  </xdr:twoCellAnchor>
  <xdr:twoCellAnchor>
    <xdr:from>
      <xdr:col>24</xdr:col>
      <xdr:colOff>179917</xdr:colOff>
      <xdr:row>61</xdr:row>
      <xdr:rowOff>95250</xdr:rowOff>
    </xdr:from>
    <xdr:to>
      <xdr:col>24</xdr:col>
      <xdr:colOff>1118782</xdr:colOff>
      <xdr:row>66</xdr:row>
      <xdr:rowOff>84493</xdr:rowOff>
    </xdr:to>
    <xdr:pic>
      <xdr:nvPicPr>
        <xdr:cNvPr id="257" name="图片 256"/>
        <xdr:cNvPicPr>
          <a:picLocks noChangeAspect="1"/>
        </xdr:cNvPicPr>
      </xdr:nvPicPr>
      <xdr:blipFill>
        <a:blip r:embed="rId13"/>
        <a:stretch>
          <a:fillRect/>
        </a:stretch>
      </xdr:blipFill>
      <xdr:spPr>
        <a:xfrm>
          <a:off x="22587585" y="16303625"/>
          <a:ext cx="913130" cy="1322705"/>
        </a:xfrm>
        <a:prstGeom prst="rect">
          <a:avLst/>
        </a:prstGeom>
      </xdr:spPr>
    </xdr:pic>
    <xdr:clientData/>
  </xdr:twoCellAnchor>
  <xdr:twoCellAnchor>
    <xdr:from>
      <xdr:col>24</xdr:col>
      <xdr:colOff>105834</xdr:colOff>
      <xdr:row>67</xdr:row>
      <xdr:rowOff>52918</xdr:rowOff>
    </xdr:from>
    <xdr:to>
      <xdr:col>24</xdr:col>
      <xdr:colOff>1103435</xdr:colOff>
      <xdr:row>68</xdr:row>
      <xdr:rowOff>190500</xdr:rowOff>
    </xdr:to>
    <xdr:pic>
      <xdr:nvPicPr>
        <xdr:cNvPr id="258" name="图片 257"/>
        <xdr:cNvPicPr>
          <a:picLocks noChangeAspect="1"/>
        </xdr:cNvPicPr>
      </xdr:nvPicPr>
      <xdr:blipFill>
        <a:blip r:embed="rId14"/>
        <a:stretch>
          <a:fillRect/>
        </a:stretch>
      </xdr:blipFill>
      <xdr:spPr>
        <a:xfrm>
          <a:off x="22513290" y="17861280"/>
          <a:ext cx="987425" cy="404495"/>
        </a:xfrm>
        <a:prstGeom prst="rect">
          <a:avLst/>
        </a:prstGeom>
      </xdr:spPr>
    </xdr:pic>
    <xdr:clientData/>
  </xdr:twoCellAnchor>
  <xdr:twoCellAnchor>
    <xdr:from>
      <xdr:col>24</xdr:col>
      <xdr:colOff>275168</xdr:colOff>
      <xdr:row>69</xdr:row>
      <xdr:rowOff>116416</xdr:rowOff>
    </xdr:from>
    <xdr:to>
      <xdr:col>24</xdr:col>
      <xdr:colOff>1026584</xdr:colOff>
      <xdr:row>75</xdr:row>
      <xdr:rowOff>100510</xdr:rowOff>
    </xdr:to>
    <xdr:pic>
      <xdr:nvPicPr>
        <xdr:cNvPr id="259" name="图片 258"/>
        <xdr:cNvPicPr>
          <a:picLocks noChangeAspect="1"/>
        </xdr:cNvPicPr>
      </xdr:nvPicPr>
      <xdr:blipFill>
        <a:blip r:embed="rId15"/>
        <a:stretch>
          <a:fillRect/>
        </a:stretch>
      </xdr:blipFill>
      <xdr:spPr>
        <a:xfrm>
          <a:off x="22682835" y="18458180"/>
          <a:ext cx="751205" cy="1584325"/>
        </a:xfrm>
        <a:prstGeom prst="rect">
          <a:avLst/>
        </a:prstGeom>
      </xdr:spPr>
    </xdr:pic>
    <xdr:clientData/>
  </xdr:twoCellAnchor>
  <xdr:twoCellAnchor>
    <xdr:from>
      <xdr:col>24</xdr:col>
      <xdr:colOff>264583</xdr:colOff>
      <xdr:row>76</xdr:row>
      <xdr:rowOff>84667</xdr:rowOff>
    </xdr:from>
    <xdr:to>
      <xdr:col>24</xdr:col>
      <xdr:colOff>1026582</xdr:colOff>
      <xdr:row>81</xdr:row>
      <xdr:rowOff>212798</xdr:rowOff>
    </xdr:to>
    <xdr:pic>
      <xdr:nvPicPr>
        <xdr:cNvPr id="260" name="图片 259"/>
        <xdr:cNvPicPr>
          <a:picLocks noChangeAspect="1"/>
        </xdr:cNvPicPr>
      </xdr:nvPicPr>
      <xdr:blipFill>
        <a:blip r:embed="rId16"/>
        <a:stretch>
          <a:fillRect/>
        </a:stretch>
      </xdr:blipFill>
      <xdr:spPr>
        <a:xfrm>
          <a:off x="22672040" y="20293330"/>
          <a:ext cx="762000" cy="1461770"/>
        </a:xfrm>
        <a:prstGeom prst="rect">
          <a:avLst/>
        </a:prstGeom>
      </xdr:spPr>
    </xdr:pic>
    <xdr:clientData/>
  </xdr:twoCellAnchor>
  <xdr:twoCellAnchor>
    <xdr:from>
      <xdr:col>24</xdr:col>
      <xdr:colOff>158750</xdr:colOff>
      <xdr:row>84</xdr:row>
      <xdr:rowOff>0</xdr:rowOff>
    </xdr:from>
    <xdr:to>
      <xdr:col>24</xdr:col>
      <xdr:colOff>1143000</xdr:colOff>
      <xdr:row>85</xdr:row>
      <xdr:rowOff>201083</xdr:rowOff>
    </xdr:to>
    <xdr:pic>
      <xdr:nvPicPr>
        <xdr:cNvPr id="261" name="图片 260"/>
        <xdr:cNvPicPr>
          <a:picLocks noChangeAspect="1"/>
        </xdr:cNvPicPr>
      </xdr:nvPicPr>
      <xdr:blipFill>
        <a:blip r:embed="rId17"/>
        <a:stretch>
          <a:fillRect/>
        </a:stretch>
      </xdr:blipFill>
      <xdr:spPr>
        <a:xfrm>
          <a:off x="22566630" y="22342475"/>
          <a:ext cx="934085" cy="467360"/>
        </a:xfrm>
        <a:prstGeom prst="rect">
          <a:avLst/>
        </a:prstGeom>
      </xdr:spPr>
    </xdr:pic>
    <xdr:clientData/>
  </xdr:twoCellAnchor>
  <xdr:twoCellAnchor>
    <xdr:from>
      <xdr:col>24</xdr:col>
      <xdr:colOff>232834</xdr:colOff>
      <xdr:row>86</xdr:row>
      <xdr:rowOff>190500</xdr:rowOff>
    </xdr:from>
    <xdr:to>
      <xdr:col>24</xdr:col>
      <xdr:colOff>1134732</xdr:colOff>
      <xdr:row>90</xdr:row>
      <xdr:rowOff>116417</xdr:rowOff>
    </xdr:to>
    <xdr:pic>
      <xdr:nvPicPr>
        <xdr:cNvPr id="262" name="图片 261"/>
        <xdr:cNvPicPr>
          <a:picLocks noChangeAspect="1"/>
        </xdr:cNvPicPr>
      </xdr:nvPicPr>
      <xdr:blipFill>
        <a:blip r:embed="rId18"/>
        <a:stretch>
          <a:fillRect/>
        </a:stretch>
      </xdr:blipFill>
      <xdr:spPr>
        <a:xfrm>
          <a:off x="22640290" y="23066375"/>
          <a:ext cx="860425" cy="992505"/>
        </a:xfrm>
        <a:prstGeom prst="rect">
          <a:avLst/>
        </a:prstGeom>
      </xdr:spPr>
    </xdr:pic>
    <xdr:clientData/>
  </xdr:twoCellAnchor>
  <xdr:twoCellAnchor>
    <xdr:from>
      <xdr:col>24</xdr:col>
      <xdr:colOff>306917</xdr:colOff>
      <xdr:row>91</xdr:row>
      <xdr:rowOff>137584</xdr:rowOff>
    </xdr:from>
    <xdr:to>
      <xdr:col>24</xdr:col>
      <xdr:colOff>1005417</xdr:colOff>
      <xdr:row>95</xdr:row>
      <xdr:rowOff>137584</xdr:rowOff>
    </xdr:to>
    <xdr:pic>
      <xdr:nvPicPr>
        <xdr:cNvPr id="263" name="图片 262"/>
        <xdr:cNvPicPr>
          <a:picLocks noChangeAspect="1"/>
        </xdr:cNvPicPr>
      </xdr:nvPicPr>
      <xdr:blipFill>
        <a:blip r:embed="rId19"/>
        <a:stretch>
          <a:fillRect/>
        </a:stretch>
      </xdr:blipFill>
      <xdr:spPr>
        <a:xfrm>
          <a:off x="22714585" y="24346535"/>
          <a:ext cx="698500" cy="1066800"/>
        </a:xfrm>
        <a:prstGeom prst="rect">
          <a:avLst/>
        </a:prstGeom>
      </xdr:spPr>
    </xdr:pic>
    <xdr:clientData/>
  </xdr:twoCellAnchor>
  <xdr:twoCellAnchor>
    <xdr:from>
      <xdr:col>24</xdr:col>
      <xdr:colOff>317500</xdr:colOff>
      <xdr:row>97</xdr:row>
      <xdr:rowOff>42333</xdr:rowOff>
    </xdr:from>
    <xdr:to>
      <xdr:col>24</xdr:col>
      <xdr:colOff>1037166</xdr:colOff>
      <xdr:row>98</xdr:row>
      <xdr:rowOff>185048</xdr:rowOff>
    </xdr:to>
    <xdr:pic>
      <xdr:nvPicPr>
        <xdr:cNvPr id="264" name="图片 263"/>
        <xdr:cNvPicPr>
          <a:picLocks noChangeAspect="1"/>
        </xdr:cNvPicPr>
      </xdr:nvPicPr>
      <xdr:blipFill>
        <a:blip r:embed="rId20"/>
        <a:stretch>
          <a:fillRect/>
        </a:stretch>
      </xdr:blipFill>
      <xdr:spPr>
        <a:xfrm>
          <a:off x="22725380" y="25851485"/>
          <a:ext cx="719455" cy="4095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48</xdr:row>
      <xdr:rowOff>46355</xdr:rowOff>
    </xdr:from>
    <xdr:to>
      <xdr:col>3</xdr:col>
      <xdr:colOff>127635</xdr:colOff>
      <xdr:row>76</xdr:row>
      <xdr:rowOff>51435</xdr:rowOff>
    </xdr:to>
    <xdr:pic>
      <xdr:nvPicPr>
        <xdr:cNvPr id="2" name="图片 1"/>
        <xdr:cNvPicPr>
          <a:picLocks noChangeAspect="1"/>
        </xdr:cNvPicPr>
      </xdr:nvPicPr>
      <xdr:blipFill>
        <a:blip r:embed="rId1"/>
        <a:stretch>
          <a:fillRect/>
        </a:stretch>
      </xdr:blipFill>
      <xdr:spPr>
        <a:xfrm>
          <a:off x="49530" y="10015855"/>
          <a:ext cx="3081020" cy="480568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27"/>
  <sheetViews>
    <sheetView workbookViewId="0">
      <pane xSplit="14" ySplit="3" topLeftCell="O275" activePane="bottomRight" state="frozen"/>
      <selection/>
      <selection pane="topRight"/>
      <selection pane="bottomLeft"/>
      <selection pane="bottomRight" activeCell="M284" sqref="M284:N284"/>
    </sheetView>
  </sheetViews>
  <sheetFormatPr defaultColWidth="9" defaultRowHeight="12"/>
  <cols>
    <col min="1" max="1" width="18.5583333333333" style="834" customWidth="1"/>
    <col min="2" max="2" width="12.1333333333333" style="634" customWidth="1"/>
    <col min="3" max="3" width="7.84166666666667" style="634" customWidth="1"/>
    <col min="4" max="4" width="13.0333333333333" style="634" customWidth="1"/>
    <col min="5" max="5" width="16.5833333333333" style="634" customWidth="1"/>
    <col min="6" max="6" width="16.725" style="635" customWidth="1"/>
    <col min="7" max="7" width="13.925" style="634" customWidth="1"/>
    <col min="8" max="8" width="20.9416666666667" style="634" customWidth="1"/>
    <col min="9" max="9" width="9.64166666666667" style="634" customWidth="1"/>
    <col min="10" max="11" width="8.24166666666667" style="634" customWidth="1"/>
    <col min="12" max="12" width="8.56666666666667" style="634" customWidth="1"/>
    <col min="13" max="14" width="18.725" style="634" customWidth="1"/>
    <col min="15" max="15" width="12.0583333333333" style="634" customWidth="1"/>
    <col min="16" max="16" width="10.8" style="634" customWidth="1"/>
    <col min="17" max="20" width="10.7833333333333" style="835" customWidth="1"/>
    <col min="21" max="21" width="9" style="834" customWidth="1"/>
    <col min="22" max="22" width="9" style="634" customWidth="1"/>
    <col min="23" max="23" width="10.95" style="634" customWidth="1"/>
    <col min="24" max="24" width="9" style="634" customWidth="1"/>
    <col min="25" max="25" width="13.2833333333333" style="634" customWidth="1"/>
    <col min="26" max="26" width="11.1083333333333" style="634" customWidth="1"/>
    <col min="27" max="27" width="10.1333333333333" style="634" customWidth="1"/>
    <col min="28" max="28" width="33.2833333333333" style="634" customWidth="1"/>
    <col min="29" max="29" width="11.425" style="634" customWidth="1"/>
    <col min="30" max="30" width="10.175" style="634" customWidth="1"/>
    <col min="31" max="31" width="11.6" style="634" customWidth="1"/>
    <col min="32" max="32" width="14.4083333333333" style="634" customWidth="1"/>
    <col min="33" max="33" width="18.225" style="634" customWidth="1"/>
    <col min="34" max="34" width="9" style="634" customWidth="1"/>
    <col min="35" max="35" width="11.8916666666667" style="634" hidden="1" customWidth="1"/>
    <col min="36" max="36" width="15.2333333333333" style="634" customWidth="1"/>
    <col min="37" max="37" width="15.2333333333333" style="634" hidden="1" customWidth="1"/>
    <col min="38" max="38" width="15.2333333333333" style="634" customWidth="1"/>
    <col min="39" max="39" width="9" style="634" hidden="1" customWidth="1"/>
    <col min="40" max="40" width="10.775" style="634"/>
    <col min="41" max="41" width="11.8916666666667" style="634" hidden="1" customWidth="1"/>
    <col min="42" max="42" width="13.6416666666667" style="634" customWidth="1"/>
    <col min="43" max="44" width="11.9" style="634" customWidth="1"/>
    <col min="45" max="45" width="10.775" style="634"/>
    <col min="46" max="46" width="10.4333333333333" style="634" hidden="1" customWidth="1"/>
    <col min="47" max="49" width="13" style="634" hidden="1" customWidth="1"/>
    <col min="50" max="52" width="12.8916666666667" style="634"/>
    <col min="53" max="53" width="9.66666666666667" style="634"/>
    <col min="54" max="58" width="9.66666666666667" style="634" customWidth="1"/>
    <col min="59" max="60" width="9" style="634"/>
    <col min="61" max="61" width="9.66666666666667" style="634"/>
    <col min="62" max="62" width="11.8916666666667" style="836"/>
    <col min="63" max="63" width="10.775" style="634"/>
    <col min="64" max="64" width="9" style="634"/>
    <col min="65" max="65" width="11.425" style="634" hidden="1" customWidth="1"/>
    <col min="66" max="70" width="11.3833333333333" style="634" customWidth="1"/>
    <col min="71" max="71" width="11.8916666666667" style="634"/>
    <col min="72" max="75" width="13" style="634"/>
    <col min="76" max="16384" width="9" style="634"/>
  </cols>
  <sheetData>
    <row r="1" s="622" customFormat="1" ht="12.75" spans="1:76">
      <c r="A1" s="837" t="s">
        <v>0</v>
      </c>
      <c r="B1" s="637"/>
      <c r="C1" s="637"/>
      <c r="D1" s="637"/>
      <c r="E1" s="637"/>
      <c r="F1" s="637"/>
      <c r="G1" s="637"/>
      <c r="H1" s="637"/>
      <c r="I1" s="637"/>
      <c r="J1" s="653"/>
      <c r="K1" s="653"/>
      <c r="L1" s="653"/>
      <c r="M1" s="653"/>
      <c r="N1" s="653"/>
      <c r="O1" s="653"/>
      <c r="P1" s="654"/>
      <c r="Q1" s="654"/>
      <c r="R1" s="654"/>
      <c r="S1" s="654"/>
      <c r="T1" s="654"/>
      <c r="U1" s="841"/>
      <c r="V1" s="660"/>
      <c r="W1" s="653"/>
      <c r="X1" s="653"/>
      <c r="Y1" s="654"/>
      <c r="Z1" s="653"/>
      <c r="AA1" s="660"/>
      <c r="AB1" s="660"/>
      <c r="AC1" s="661"/>
      <c r="AD1" s="661"/>
      <c r="AE1" s="654"/>
      <c r="AF1" s="654"/>
      <c r="AG1" s="654"/>
      <c r="AH1" s="654"/>
      <c r="AI1" s="673"/>
      <c r="AJ1" s="673"/>
      <c r="AK1" s="673"/>
      <c r="AL1" s="673"/>
      <c r="AM1" s="673"/>
      <c r="AN1" s="673"/>
      <c r="AO1" s="688"/>
      <c r="AP1" s="688"/>
      <c r="AQ1" s="688"/>
      <c r="AR1" s="688"/>
      <c r="AS1" s="688"/>
      <c r="AT1" s="688"/>
      <c r="AU1" s="688"/>
      <c r="AV1" s="688"/>
      <c r="AW1" s="688"/>
      <c r="AX1" s="688"/>
      <c r="AY1" s="688"/>
      <c r="AZ1" s="688"/>
      <c r="BA1" s="688"/>
      <c r="BB1" s="688"/>
      <c r="BC1" s="688"/>
      <c r="BD1" s="688"/>
      <c r="BE1" s="688"/>
      <c r="BF1" s="688"/>
      <c r="BG1" s="688"/>
      <c r="BH1" s="688"/>
      <c r="BI1" s="710" t="s">
        <v>1</v>
      </c>
      <c r="BJ1" s="855"/>
      <c r="BK1" s="688"/>
      <c r="BL1" s="856"/>
      <c r="BM1" s="858"/>
      <c r="BN1" s="634"/>
      <c r="BO1" s="634"/>
      <c r="BP1" s="634"/>
      <c r="BQ1" s="634"/>
      <c r="BR1" s="634"/>
      <c r="BS1" s="634"/>
      <c r="BT1" s="727" t="s">
        <v>2</v>
      </c>
      <c r="BU1" s="727" t="s">
        <v>3</v>
      </c>
      <c r="BV1" s="727" t="s">
        <v>4</v>
      </c>
      <c r="BW1" s="727" t="s">
        <v>5</v>
      </c>
      <c r="BX1" s="634"/>
    </row>
    <row r="2" s="623" customFormat="1" ht="18" customHeight="1" spans="1:76">
      <c r="A2" s="838"/>
      <c r="B2" s="639"/>
      <c r="C2" s="639"/>
      <c r="D2" s="639"/>
      <c r="E2" s="639"/>
      <c r="F2" s="639"/>
      <c r="G2" s="639"/>
      <c r="H2" s="639"/>
      <c r="I2" s="639"/>
      <c r="J2" s="653"/>
      <c r="K2" s="653"/>
      <c r="L2" s="634"/>
      <c r="M2" s="653"/>
      <c r="N2" s="840"/>
      <c r="O2" s="634"/>
      <c r="P2" s="634"/>
      <c r="Q2" s="835"/>
      <c r="R2" s="835"/>
      <c r="S2" s="835"/>
      <c r="T2" s="835"/>
      <c r="U2" s="842"/>
      <c r="V2" s="662"/>
      <c r="W2" s="663"/>
      <c r="X2" s="663"/>
      <c r="Y2" s="663"/>
      <c r="Z2" s="663"/>
      <c r="AA2" s="663"/>
      <c r="AB2" s="663"/>
      <c r="AC2" s="664"/>
      <c r="AD2" s="664"/>
      <c r="AE2" s="674"/>
      <c r="AF2" s="675"/>
      <c r="AG2" s="675"/>
      <c r="AH2" s="675"/>
      <c r="AI2" s="676" t="s">
        <v>6</v>
      </c>
      <c r="AJ2" s="676"/>
      <c r="AK2" s="676"/>
      <c r="AL2" s="676"/>
      <c r="AM2" s="676"/>
      <c r="AN2" s="676"/>
      <c r="AO2" s="690" t="s">
        <v>7</v>
      </c>
      <c r="AP2" s="853"/>
      <c r="AQ2" s="853"/>
      <c r="AR2" s="853"/>
      <c r="AS2" s="853"/>
      <c r="AT2" s="697" t="s">
        <v>8</v>
      </c>
      <c r="AU2" s="698"/>
      <c r="AV2" s="698"/>
      <c r="AW2" s="699"/>
      <c r="AX2" s="700" t="s">
        <v>9</v>
      </c>
      <c r="AY2" s="701"/>
      <c r="AZ2" s="701"/>
      <c r="BA2" s="702"/>
      <c r="BB2" s="854" t="s">
        <v>10</v>
      </c>
      <c r="BC2" s="689"/>
      <c r="BD2" s="689"/>
      <c r="BE2" s="689"/>
      <c r="BF2" s="690"/>
      <c r="BG2" s="690" t="s">
        <v>11</v>
      </c>
      <c r="BH2" s="718"/>
      <c r="BI2" s="691">
        <v>134696</v>
      </c>
      <c r="BJ2" s="689" t="s">
        <v>12</v>
      </c>
      <c r="BK2" s="689"/>
      <c r="BL2" s="857" t="s">
        <v>13</v>
      </c>
      <c r="BM2" s="859"/>
      <c r="BN2" s="622"/>
      <c r="BO2" s="622"/>
      <c r="BP2" s="622"/>
      <c r="BQ2" s="622"/>
      <c r="BR2" s="622"/>
      <c r="BS2" s="622" t="s">
        <v>14</v>
      </c>
      <c r="BT2" s="727">
        <f>生产MA!D19</f>
        <v>245000</v>
      </c>
      <c r="BU2" s="727">
        <f>生产MA!E19</f>
        <v>245000</v>
      </c>
      <c r="BV2" s="727">
        <f>生产MA!F19</f>
        <v>242000</v>
      </c>
      <c r="BW2" s="727">
        <f>生产MA!G19</f>
        <v>241000</v>
      </c>
      <c r="BX2" s="634">
        <f>SUM(BT2:BW2)</f>
        <v>973000</v>
      </c>
    </row>
    <row r="3" s="624" customFormat="1" ht="48" customHeight="1" spans="1:76">
      <c r="A3" s="640" t="s">
        <v>15</v>
      </c>
      <c r="B3" s="641" t="s">
        <v>16</v>
      </c>
      <c r="C3" s="641" t="s">
        <v>17</v>
      </c>
      <c r="D3" s="641" t="s">
        <v>18</v>
      </c>
      <c r="E3" s="641" t="s">
        <v>19</v>
      </c>
      <c r="F3" s="641" t="s">
        <v>20</v>
      </c>
      <c r="G3" s="641" t="s">
        <v>21</v>
      </c>
      <c r="H3" s="641" t="s">
        <v>22</v>
      </c>
      <c r="I3" s="641" t="s">
        <v>23</v>
      </c>
      <c r="J3" s="641" t="s">
        <v>24</v>
      </c>
      <c r="K3" s="641" t="s">
        <v>25</v>
      </c>
      <c r="L3" s="641" t="s">
        <v>26</v>
      </c>
      <c r="M3" s="641" t="s">
        <v>27</v>
      </c>
      <c r="N3" s="641" t="s">
        <v>28</v>
      </c>
      <c r="O3" s="656" t="s">
        <v>29</v>
      </c>
      <c r="P3" s="641" t="s">
        <v>30</v>
      </c>
      <c r="Q3" s="843" t="s">
        <v>31</v>
      </c>
      <c r="R3" s="843" t="s">
        <v>32</v>
      </c>
      <c r="S3" s="843" t="s">
        <v>33</v>
      </c>
      <c r="T3" s="844" t="s">
        <v>34</v>
      </c>
      <c r="U3" s="640" t="s">
        <v>35</v>
      </c>
      <c r="V3" s="641" t="s">
        <v>36</v>
      </c>
      <c r="W3" s="641" t="s">
        <v>37</v>
      </c>
      <c r="X3" s="641" t="s">
        <v>38</v>
      </c>
      <c r="Y3" s="656" t="s">
        <v>39</v>
      </c>
      <c r="Z3" s="656" t="s">
        <v>40</v>
      </c>
      <c r="AA3" s="656" t="s">
        <v>41</v>
      </c>
      <c r="AB3" s="665" t="s">
        <v>42</v>
      </c>
      <c r="AC3" s="641" t="s">
        <v>43</v>
      </c>
      <c r="AD3" s="641" t="s">
        <v>44</v>
      </c>
      <c r="AE3" s="677" t="s">
        <v>45</v>
      </c>
      <c r="AF3" s="678" t="s">
        <v>46</v>
      </c>
      <c r="AG3" s="678" t="s">
        <v>47</v>
      </c>
      <c r="AH3" s="678" t="s">
        <v>48</v>
      </c>
      <c r="AI3" s="641" t="s">
        <v>49</v>
      </c>
      <c r="AJ3" s="680" t="s">
        <v>50</v>
      </c>
      <c r="AK3" s="641" t="s">
        <v>51</v>
      </c>
      <c r="AL3" s="680" t="s">
        <v>52</v>
      </c>
      <c r="AM3" s="680" t="s">
        <v>53</v>
      </c>
      <c r="AN3" s="641" t="s">
        <v>54</v>
      </c>
      <c r="AO3" s="691" t="s">
        <v>55</v>
      </c>
      <c r="AP3" s="692" t="s">
        <v>56</v>
      </c>
      <c r="AQ3" s="680" t="s">
        <v>53</v>
      </c>
      <c r="AR3" s="691" t="s">
        <v>57</v>
      </c>
      <c r="AS3" s="693" t="s">
        <v>54</v>
      </c>
      <c r="AT3" s="703" t="s">
        <v>58</v>
      </c>
      <c r="AU3" s="691" t="s">
        <v>59</v>
      </c>
      <c r="AV3" s="691" t="s">
        <v>60</v>
      </c>
      <c r="AW3" s="704" t="s">
        <v>61</v>
      </c>
      <c r="AX3" s="703" t="s">
        <v>58</v>
      </c>
      <c r="AY3" s="691" t="s">
        <v>59</v>
      </c>
      <c r="AZ3" s="691" t="s">
        <v>60</v>
      </c>
      <c r="BA3" s="704" t="s">
        <v>61</v>
      </c>
      <c r="BB3" s="714" t="s">
        <v>62</v>
      </c>
      <c r="BC3" s="691" t="s">
        <v>63</v>
      </c>
      <c r="BD3" s="691" t="s">
        <v>64</v>
      </c>
      <c r="BE3" s="691" t="s">
        <v>65</v>
      </c>
      <c r="BF3" s="691" t="s">
        <v>66</v>
      </c>
      <c r="BG3" s="691" t="s">
        <v>67</v>
      </c>
      <c r="BH3" s="691" t="s">
        <v>68</v>
      </c>
      <c r="BI3" s="691" t="s">
        <v>69</v>
      </c>
      <c r="BJ3" s="691" t="s">
        <v>70</v>
      </c>
      <c r="BK3" s="692" t="s">
        <v>71</v>
      </c>
      <c r="BL3" s="857" t="s">
        <v>72</v>
      </c>
      <c r="BM3" s="714"/>
      <c r="BN3" s="720" t="s">
        <v>73</v>
      </c>
      <c r="BO3" s="720" t="s">
        <v>74</v>
      </c>
      <c r="BP3" s="720" t="s">
        <v>75</v>
      </c>
      <c r="BQ3" s="720" t="s">
        <v>76</v>
      </c>
      <c r="BR3" s="720"/>
      <c r="BS3" s="719" t="s">
        <v>77</v>
      </c>
      <c r="BT3" s="719" t="s">
        <v>78</v>
      </c>
      <c r="BU3" s="719" t="s">
        <v>78</v>
      </c>
      <c r="BV3" s="719" t="s">
        <v>78</v>
      </c>
      <c r="BW3" s="719" t="s">
        <v>78</v>
      </c>
      <c r="BX3" s="719"/>
    </row>
    <row r="4" s="625" customFormat="1" ht="32" customHeight="1" spans="1:76">
      <c r="A4" s="642">
        <v>45289</v>
      </c>
      <c r="B4" s="643" t="s">
        <v>79</v>
      </c>
      <c r="C4" s="644" t="s">
        <v>80</v>
      </c>
      <c r="D4" s="645" t="s">
        <v>81</v>
      </c>
      <c r="E4" s="646" t="s">
        <v>82</v>
      </c>
      <c r="F4" s="647"/>
      <c r="G4" s="648" t="s">
        <v>83</v>
      </c>
      <c r="H4" s="648" t="s">
        <v>84</v>
      </c>
      <c r="I4" s="657">
        <v>284</v>
      </c>
      <c r="J4" s="657">
        <v>0</v>
      </c>
      <c r="K4" s="657">
        <v>8</v>
      </c>
      <c r="L4" s="657">
        <f t="shared" ref="L4:L11" si="0">I4/K4</f>
        <v>35.5</v>
      </c>
      <c r="M4" s="658">
        <v>45313</v>
      </c>
      <c r="N4" s="658">
        <v>45309</v>
      </c>
      <c r="O4" s="659"/>
      <c r="P4" s="659"/>
      <c r="Q4" s="845"/>
      <c r="R4" s="845"/>
      <c r="S4" s="845"/>
      <c r="T4" s="845"/>
      <c r="U4" s="777"/>
      <c r="V4" s="659"/>
      <c r="W4" s="666" t="s">
        <v>85</v>
      </c>
      <c r="X4" s="666" t="s">
        <v>85</v>
      </c>
      <c r="Y4" s="666" t="s">
        <v>85</v>
      </c>
      <c r="Z4" s="666"/>
      <c r="AA4" s="666"/>
      <c r="AB4" s="667" t="s">
        <v>86</v>
      </c>
      <c r="AC4" s="657"/>
      <c r="AD4" s="681"/>
      <c r="AE4" s="682"/>
      <c r="AF4" s="657"/>
      <c r="AG4" s="657" t="s">
        <v>87</v>
      </c>
      <c r="AH4" s="657" t="s">
        <v>87</v>
      </c>
      <c r="AI4" s="684"/>
      <c r="AJ4" s="683"/>
      <c r="AK4" s="684"/>
      <c r="AL4" s="683"/>
      <c r="AM4" s="684"/>
      <c r="AN4" s="683"/>
      <c r="AO4" s="812"/>
      <c r="AP4" s="694"/>
      <c r="AQ4" s="694"/>
      <c r="AR4" s="694"/>
      <c r="AS4" s="695"/>
      <c r="AT4" s="816"/>
      <c r="AU4" s="810"/>
      <c r="AV4" s="810"/>
      <c r="AW4" s="817"/>
      <c r="AX4" s="705"/>
      <c r="AY4" s="694"/>
      <c r="AZ4" s="694"/>
      <c r="BA4" s="706"/>
      <c r="BB4" s="715"/>
      <c r="BC4" s="694"/>
      <c r="BD4" s="694"/>
      <c r="BE4" s="694"/>
      <c r="BF4" s="694">
        <f t="shared" ref="BF4:BF12" si="1">SUM(AT4:BE4)-I4</f>
        <v>-284</v>
      </c>
      <c r="BG4" s="694"/>
      <c r="BH4" s="694"/>
      <c r="BI4" s="694"/>
      <c r="BJ4" s="694"/>
      <c r="BK4" s="694"/>
      <c r="BL4" s="694"/>
      <c r="BM4" s="812"/>
      <c r="BN4" s="694">
        <v>0</v>
      </c>
      <c r="BO4" s="694">
        <v>0</v>
      </c>
      <c r="BP4" s="694">
        <v>0</v>
      </c>
      <c r="BQ4" s="694">
        <v>0</v>
      </c>
      <c r="BR4" s="694">
        <f>BN4+BO4+BP4+BQ4-I4</f>
        <v>-284</v>
      </c>
      <c r="BS4" s="721">
        <f>BN4+BO4+BP4+BQ4+$BS$290</f>
        <v>512480</v>
      </c>
      <c r="BT4" s="721">
        <f>$BT$2-$BT$290-BN4</f>
        <v>131789.333333333</v>
      </c>
      <c r="BU4" s="721">
        <f>$BT$2-$BT$290-BO4</f>
        <v>131789.333333333</v>
      </c>
      <c r="BV4" s="721">
        <f>$BT$2-$BT$290-BP4</f>
        <v>131789.333333333</v>
      </c>
      <c r="BW4" s="721">
        <f>$BT$2-$BT$290-BQ4</f>
        <v>131789.333333333</v>
      </c>
      <c r="BX4" s="721"/>
    </row>
    <row r="5" s="625" customFormat="1" ht="32" customHeight="1" spans="1:76">
      <c r="A5" s="642">
        <v>45561</v>
      </c>
      <c r="B5" s="643" t="s">
        <v>88</v>
      </c>
      <c r="C5" s="644" t="s">
        <v>89</v>
      </c>
      <c r="D5" s="645">
        <v>4500146212</v>
      </c>
      <c r="E5" s="646"/>
      <c r="F5" s="645" t="s">
        <v>90</v>
      </c>
      <c r="G5" s="648" t="s">
        <v>91</v>
      </c>
      <c r="H5" s="648" t="s">
        <v>84</v>
      </c>
      <c r="I5" s="657">
        <v>1707</v>
      </c>
      <c r="J5" s="657">
        <v>0</v>
      </c>
      <c r="K5" s="657">
        <v>1</v>
      </c>
      <c r="L5" s="657">
        <f t="shared" si="0"/>
        <v>1707</v>
      </c>
      <c r="M5" s="658">
        <v>45621</v>
      </c>
      <c r="N5" s="658">
        <v>45617</v>
      </c>
      <c r="O5" s="659" t="s">
        <v>92</v>
      </c>
      <c r="P5" s="791" t="s">
        <v>93</v>
      </c>
      <c r="Q5" s="846"/>
      <c r="R5" s="846"/>
      <c r="S5" s="846"/>
      <c r="T5" s="846"/>
      <c r="U5" s="777" t="s">
        <v>94</v>
      </c>
      <c r="V5" s="659"/>
      <c r="W5" s="666" t="s">
        <v>95</v>
      </c>
      <c r="X5" s="666" t="s">
        <v>85</v>
      </c>
      <c r="Y5" s="666" t="s">
        <v>96</v>
      </c>
      <c r="Z5" s="666"/>
      <c r="AA5" s="666"/>
      <c r="AB5" s="650" t="s">
        <v>97</v>
      </c>
      <c r="AC5" s="657" t="s">
        <v>98</v>
      </c>
      <c r="AD5" s="681">
        <v>4.3993</v>
      </c>
      <c r="AE5" s="682">
        <f t="shared" ref="AE5:AE11" si="2">AD5*I5</f>
        <v>7509.6051</v>
      </c>
      <c r="AF5" s="657" t="s">
        <v>99</v>
      </c>
      <c r="AG5" s="648" t="s">
        <v>100</v>
      </c>
      <c r="AH5" s="657" t="s">
        <v>101</v>
      </c>
      <c r="AI5" s="684"/>
      <c r="AJ5" s="683"/>
      <c r="AK5" s="684"/>
      <c r="AL5" s="683">
        <f>I5</f>
        <v>1707</v>
      </c>
      <c r="AM5" s="684"/>
      <c r="AN5" s="683"/>
      <c r="AO5" s="812"/>
      <c r="AP5" s="694">
        <f>I5</f>
        <v>1707</v>
      </c>
      <c r="AQ5" s="694"/>
      <c r="AR5" s="694"/>
      <c r="AS5" s="695"/>
      <c r="AT5" s="816">
        <f>I5/4</f>
        <v>426.75</v>
      </c>
      <c r="AU5" s="810">
        <f t="shared" ref="AU5:AU11" si="3">AT5</f>
        <v>426.75</v>
      </c>
      <c r="AV5" s="810">
        <f t="shared" ref="AV5:AV11" si="4">AU5</f>
        <v>426.75</v>
      </c>
      <c r="AW5" s="817">
        <f>AV5</f>
        <v>426.75</v>
      </c>
      <c r="AX5" s="705"/>
      <c r="AY5" s="694"/>
      <c r="AZ5" s="694"/>
      <c r="BA5" s="706"/>
      <c r="BB5" s="715"/>
      <c r="BC5" s="694"/>
      <c r="BD5" s="694"/>
      <c r="BE5" s="694"/>
      <c r="BF5" s="694">
        <f t="shared" si="1"/>
        <v>0</v>
      </c>
      <c r="BG5" s="694"/>
      <c r="BH5" s="694"/>
      <c r="BI5" s="694"/>
      <c r="BJ5" s="694"/>
      <c r="BK5" s="694">
        <f>I5</f>
        <v>1707</v>
      </c>
      <c r="BL5" s="694" t="s">
        <v>102</v>
      </c>
      <c r="BM5" s="812"/>
      <c r="BN5" s="694">
        <f>I5/4</f>
        <v>426.75</v>
      </c>
      <c r="BO5" s="694">
        <f>I5/4</f>
        <v>426.75</v>
      </c>
      <c r="BP5" s="694">
        <f>I5/4</f>
        <v>426.75</v>
      </c>
      <c r="BQ5" s="694">
        <f>I5/4</f>
        <v>426.75</v>
      </c>
      <c r="BR5" s="694">
        <f>BN5+BO5+BP5+BQ5-I5</f>
        <v>0</v>
      </c>
      <c r="BS5" s="721">
        <f>BN5+BO5+BP5+BQ5+$BS$290</f>
        <v>514187</v>
      </c>
      <c r="BT5" s="721">
        <f>BT4-BN5</f>
        <v>131362.583333333</v>
      </c>
      <c r="BU5" s="721">
        <f>BU4-BO5</f>
        <v>131362.583333333</v>
      </c>
      <c r="BV5" s="721">
        <f>BV4-BP5</f>
        <v>131362.583333333</v>
      </c>
      <c r="BW5" s="721">
        <f>BW4-BQ5</f>
        <v>131362.583333333</v>
      </c>
      <c r="BX5" s="721"/>
    </row>
    <row r="6" s="625" customFormat="1" ht="32" customHeight="1" spans="1:76">
      <c r="A6" s="642">
        <v>45523</v>
      </c>
      <c r="B6" s="643" t="s">
        <v>103</v>
      </c>
      <c r="C6" s="644" t="s">
        <v>104</v>
      </c>
      <c r="D6" s="645">
        <v>4500143263</v>
      </c>
      <c r="E6" s="646" t="s">
        <v>105</v>
      </c>
      <c r="F6" s="645" t="s">
        <v>106</v>
      </c>
      <c r="G6" s="648" t="s">
        <v>83</v>
      </c>
      <c r="H6" s="648" t="s">
        <v>84</v>
      </c>
      <c r="I6" s="657">
        <v>2320</v>
      </c>
      <c r="J6" s="657">
        <v>0</v>
      </c>
      <c r="K6" s="657">
        <v>8</v>
      </c>
      <c r="L6" s="657">
        <f t="shared" si="0"/>
        <v>290</v>
      </c>
      <c r="M6" s="658">
        <v>45667</v>
      </c>
      <c r="N6" s="658">
        <v>45663</v>
      </c>
      <c r="O6" s="659"/>
      <c r="P6" s="791" t="s">
        <v>93</v>
      </c>
      <c r="Q6" s="846"/>
      <c r="R6" s="846"/>
      <c r="S6" s="846"/>
      <c r="T6" s="846"/>
      <c r="U6" s="777" t="s">
        <v>107</v>
      </c>
      <c r="V6" s="659"/>
      <c r="W6" s="666" t="s">
        <v>108</v>
      </c>
      <c r="X6" s="666" t="s">
        <v>85</v>
      </c>
      <c r="Y6" s="666" t="s">
        <v>109</v>
      </c>
      <c r="Z6" s="666" t="s">
        <v>110</v>
      </c>
      <c r="AA6" s="666" t="s">
        <v>111</v>
      </c>
      <c r="AB6" s="650" t="s">
        <v>112</v>
      </c>
      <c r="AC6" s="657" t="s">
        <v>113</v>
      </c>
      <c r="AD6" s="681">
        <v>4.2362</v>
      </c>
      <c r="AE6" s="682">
        <f t="shared" si="2"/>
        <v>9827.984</v>
      </c>
      <c r="AF6" s="657" t="s">
        <v>114</v>
      </c>
      <c r="AG6" s="648" t="s">
        <v>115</v>
      </c>
      <c r="AH6" s="657" t="s">
        <v>101</v>
      </c>
      <c r="AI6" s="684"/>
      <c r="AJ6" s="683"/>
      <c r="AK6" s="684"/>
      <c r="AL6" s="683"/>
      <c r="AM6" s="684"/>
      <c r="AN6" s="683">
        <f>I6</f>
        <v>2320</v>
      </c>
      <c r="AO6" s="812">
        <f t="shared" ref="AO6:AO11" si="5">I6</f>
        <v>2320</v>
      </c>
      <c r="AP6" s="694"/>
      <c r="AQ6" s="694"/>
      <c r="AR6" s="694"/>
      <c r="AS6" s="695"/>
      <c r="AT6" s="816">
        <f>I6/4</f>
        <v>580</v>
      </c>
      <c r="AU6" s="810">
        <f t="shared" si="3"/>
        <v>580</v>
      </c>
      <c r="AV6" s="810">
        <f t="shared" si="4"/>
        <v>580</v>
      </c>
      <c r="AW6" s="817">
        <f>AV6</f>
        <v>580</v>
      </c>
      <c r="AX6" s="705"/>
      <c r="AY6" s="694"/>
      <c r="AZ6" s="694"/>
      <c r="BA6" s="706"/>
      <c r="BB6" s="715"/>
      <c r="BC6" s="694"/>
      <c r="BD6" s="694"/>
      <c r="BE6" s="694"/>
      <c r="BF6" s="694">
        <f t="shared" si="1"/>
        <v>0</v>
      </c>
      <c r="BG6" s="694"/>
      <c r="BH6" s="694"/>
      <c r="BI6" s="694"/>
      <c r="BJ6" s="694">
        <f t="shared" ref="BJ6:BJ11" si="6">I6</f>
        <v>2320</v>
      </c>
      <c r="BK6" s="694"/>
      <c r="BL6" s="694" t="s">
        <v>102</v>
      </c>
      <c r="BM6" s="812"/>
      <c r="BN6" s="694">
        <f>I6/4</f>
        <v>580</v>
      </c>
      <c r="BO6" s="694">
        <f>I6/4</f>
        <v>580</v>
      </c>
      <c r="BP6" s="694">
        <f>I6/4</f>
        <v>580</v>
      </c>
      <c r="BQ6" s="694">
        <f>I6/4</f>
        <v>580</v>
      </c>
      <c r="BR6" s="694">
        <f t="shared" ref="BR6:BR37" si="7">BN6+BO6+BP6+BQ6-I6</f>
        <v>0</v>
      </c>
      <c r="BS6" s="721">
        <f t="shared" ref="BS6:BS16" si="8">BN6+BO6+BP6+BQ6+$BS$290</f>
        <v>514800</v>
      </c>
      <c r="BT6" s="721">
        <f t="shared" ref="BT6:BT16" si="9">BT5-BN6</f>
        <v>130782.583333333</v>
      </c>
      <c r="BU6" s="721">
        <f t="shared" ref="BU6:BU16" si="10">BU5-BO6</f>
        <v>130782.583333333</v>
      </c>
      <c r="BV6" s="721">
        <f t="shared" ref="BV6:BV16" si="11">BV5-BP6</f>
        <v>130782.583333333</v>
      </c>
      <c r="BW6" s="721">
        <f t="shared" ref="BW6:BW16" si="12">BW5-BQ6</f>
        <v>130782.583333333</v>
      </c>
      <c r="BX6" s="721"/>
    </row>
    <row r="7" s="625" customFormat="1" ht="32" customHeight="1" spans="1:76">
      <c r="A7" s="642">
        <v>45523</v>
      </c>
      <c r="B7" s="643" t="s">
        <v>103</v>
      </c>
      <c r="C7" s="644" t="s">
        <v>104</v>
      </c>
      <c r="D7" s="645">
        <v>4500143263</v>
      </c>
      <c r="E7" s="646" t="s">
        <v>116</v>
      </c>
      <c r="F7" s="645" t="s">
        <v>117</v>
      </c>
      <c r="G7" s="648" t="s">
        <v>83</v>
      </c>
      <c r="H7" s="648" t="s">
        <v>84</v>
      </c>
      <c r="I7" s="657">
        <v>1160</v>
      </c>
      <c r="J7" s="657">
        <v>0</v>
      </c>
      <c r="K7" s="657">
        <v>8</v>
      </c>
      <c r="L7" s="657">
        <f t="shared" si="0"/>
        <v>145</v>
      </c>
      <c r="M7" s="658">
        <v>45667</v>
      </c>
      <c r="N7" s="658">
        <v>45663</v>
      </c>
      <c r="O7" s="659"/>
      <c r="P7" s="791" t="s">
        <v>93</v>
      </c>
      <c r="Q7" s="846"/>
      <c r="R7" s="846"/>
      <c r="S7" s="846"/>
      <c r="T7" s="846"/>
      <c r="U7" s="777" t="s">
        <v>107</v>
      </c>
      <c r="V7" s="659"/>
      <c r="W7" s="666" t="s">
        <v>108</v>
      </c>
      <c r="X7" s="666" t="s">
        <v>85</v>
      </c>
      <c r="Y7" s="666" t="s">
        <v>109</v>
      </c>
      <c r="Z7" s="666" t="s">
        <v>110</v>
      </c>
      <c r="AA7" s="666" t="s">
        <v>111</v>
      </c>
      <c r="AB7" s="650" t="s">
        <v>112</v>
      </c>
      <c r="AC7" s="657" t="s">
        <v>113</v>
      </c>
      <c r="AD7" s="681">
        <v>4.2362</v>
      </c>
      <c r="AE7" s="682">
        <f t="shared" si="2"/>
        <v>4913.992</v>
      </c>
      <c r="AF7" s="657" t="s">
        <v>114</v>
      </c>
      <c r="AG7" s="648" t="s">
        <v>115</v>
      </c>
      <c r="AH7" s="657" t="s">
        <v>101</v>
      </c>
      <c r="AI7" s="684"/>
      <c r="AJ7" s="683"/>
      <c r="AK7" s="684"/>
      <c r="AL7" s="683"/>
      <c r="AM7" s="684"/>
      <c r="AN7" s="683">
        <f>I7</f>
        <v>1160</v>
      </c>
      <c r="AO7" s="812">
        <f t="shared" si="5"/>
        <v>1160</v>
      </c>
      <c r="AP7" s="694"/>
      <c r="AQ7" s="694"/>
      <c r="AR7" s="694"/>
      <c r="AS7" s="695"/>
      <c r="AT7" s="816">
        <f>I7/4</f>
        <v>290</v>
      </c>
      <c r="AU7" s="810">
        <f t="shared" si="3"/>
        <v>290</v>
      </c>
      <c r="AV7" s="810">
        <f t="shared" si="4"/>
        <v>290</v>
      </c>
      <c r="AW7" s="817">
        <f>AV7</f>
        <v>290</v>
      </c>
      <c r="AX7" s="705"/>
      <c r="AY7" s="694"/>
      <c r="AZ7" s="694"/>
      <c r="BA7" s="706"/>
      <c r="BB7" s="715"/>
      <c r="BC7" s="694"/>
      <c r="BD7" s="694"/>
      <c r="BE7" s="694"/>
      <c r="BF7" s="694">
        <f t="shared" si="1"/>
        <v>0</v>
      </c>
      <c r="BG7" s="694"/>
      <c r="BH7" s="694"/>
      <c r="BI7" s="694"/>
      <c r="BJ7" s="694">
        <f t="shared" si="6"/>
        <v>1160</v>
      </c>
      <c r="BK7" s="694"/>
      <c r="BL7" s="694" t="s">
        <v>102</v>
      </c>
      <c r="BM7" s="812"/>
      <c r="BN7" s="694">
        <f>I7/4</f>
        <v>290</v>
      </c>
      <c r="BO7" s="694">
        <f>I7/4</f>
        <v>290</v>
      </c>
      <c r="BP7" s="694">
        <f>I7/4</f>
        <v>290</v>
      </c>
      <c r="BQ7" s="694">
        <f>I7/4</f>
        <v>290</v>
      </c>
      <c r="BR7" s="694">
        <f t="shared" si="7"/>
        <v>0</v>
      </c>
      <c r="BS7" s="721">
        <f t="shared" si="8"/>
        <v>513640</v>
      </c>
      <c r="BT7" s="721">
        <f t="shared" si="9"/>
        <v>130492.583333333</v>
      </c>
      <c r="BU7" s="721">
        <f t="shared" si="10"/>
        <v>130492.583333333</v>
      </c>
      <c r="BV7" s="721">
        <f t="shared" si="11"/>
        <v>130492.583333333</v>
      </c>
      <c r="BW7" s="721">
        <f t="shared" si="12"/>
        <v>130492.583333333</v>
      </c>
      <c r="BX7" s="721"/>
    </row>
    <row r="8" s="625" customFormat="1" ht="32" customHeight="1" spans="1:76">
      <c r="A8" s="642">
        <v>45601</v>
      </c>
      <c r="B8" s="643" t="s">
        <v>118</v>
      </c>
      <c r="C8" s="644" t="s">
        <v>119</v>
      </c>
      <c r="D8" s="645">
        <v>4500150187</v>
      </c>
      <c r="E8" s="646" t="s">
        <v>120</v>
      </c>
      <c r="F8" s="645" t="s">
        <v>121</v>
      </c>
      <c r="G8" s="648" t="s">
        <v>83</v>
      </c>
      <c r="H8" s="648" t="s">
        <v>84</v>
      </c>
      <c r="I8" s="657">
        <v>600</v>
      </c>
      <c r="J8" s="657">
        <v>0</v>
      </c>
      <c r="K8" s="657">
        <v>8</v>
      </c>
      <c r="L8" s="657">
        <f t="shared" si="0"/>
        <v>75</v>
      </c>
      <c r="M8" s="658">
        <v>45653</v>
      </c>
      <c r="N8" s="658">
        <v>45649</v>
      </c>
      <c r="O8" s="659"/>
      <c r="P8" s="659" t="s">
        <v>93</v>
      </c>
      <c r="Q8" s="845"/>
      <c r="R8" s="845"/>
      <c r="S8" s="845"/>
      <c r="T8" s="845"/>
      <c r="U8" s="777" t="s">
        <v>122</v>
      </c>
      <c r="V8" s="659"/>
      <c r="W8" s="666" t="s">
        <v>123</v>
      </c>
      <c r="X8" s="666"/>
      <c r="Y8" s="666" t="s">
        <v>124</v>
      </c>
      <c r="Z8" s="666"/>
      <c r="AA8" s="666"/>
      <c r="AB8" s="650" t="s">
        <v>125</v>
      </c>
      <c r="AC8" s="657" t="s">
        <v>126</v>
      </c>
      <c r="AD8" s="681">
        <v>4.0921</v>
      </c>
      <c r="AE8" s="682">
        <f t="shared" si="2"/>
        <v>2455.26</v>
      </c>
      <c r="AF8" s="657" t="s">
        <v>127</v>
      </c>
      <c r="AG8" s="657" t="s">
        <v>83</v>
      </c>
      <c r="AH8" s="657" t="s">
        <v>101</v>
      </c>
      <c r="AI8" s="684">
        <f>I8</f>
        <v>600</v>
      </c>
      <c r="AJ8" s="683"/>
      <c r="AK8" s="684"/>
      <c r="AL8" s="683"/>
      <c r="AM8" s="787"/>
      <c r="AN8" s="683"/>
      <c r="AO8" s="812">
        <f t="shared" si="5"/>
        <v>600</v>
      </c>
      <c r="AP8" s="694"/>
      <c r="AQ8" s="694"/>
      <c r="AR8" s="694"/>
      <c r="AS8" s="695"/>
      <c r="AT8" s="816">
        <f>I8/4</f>
        <v>150</v>
      </c>
      <c r="AU8" s="810">
        <f t="shared" si="3"/>
        <v>150</v>
      </c>
      <c r="AV8" s="810">
        <f t="shared" si="4"/>
        <v>150</v>
      </c>
      <c r="AW8" s="817">
        <f>AV8</f>
        <v>150</v>
      </c>
      <c r="AX8" s="705"/>
      <c r="AY8" s="694"/>
      <c r="AZ8" s="694"/>
      <c r="BA8" s="706"/>
      <c r="BB8" s="715"/>
      <c r="BC8" s="694"/>
      <c r="BD8" s="694"/>
      <c r="BE8" s="694"/>
      <c r="BF8" s="694">
        <f t="shared" si="1"/>
        <v>0</v>
      </c>
      <c r="BG8" s="694"/>
      <c r="BH8" s="694"/>
      <c r="BI8" s="694"/>
      <c r="BJ8" s="694">
        <f t="shared" si="6"/>
        <v>600</v>
      </c>
      <c r="BK8" s="694"/>
      <c r="BL8" s="694" t="s">
        <v>102</v>
      </c>
      <c r="BM8" s="812"/>
      <c r="BN8" s="694">
        <f>I8/4</f>
        <v>150</v>
      </c>
      <c r="BO8" s="694">
        <f>I8/4</f>
        <v>150</v>
      </c>
      <c r="BP8" s="694">
        <f>I8/4</f>
        <v>150</v>
      </c>
      <c r="BQ8" s="694">
        <f>I8/4</f>
        <v>150</v>
      </c>
      <c r="BR8" s="694">
        <f t="shared" si="7"/>
        <v>0</v>
      </c>
      <c r="BS8" s="721">
        <f t="shared" si="8"/>
        <v>513080</v>
      </c>
      <c r="BT8" s="721">
        <f t="shared" si="9"/>
        <v>130342.583333333</v>
      </c>
      <c r="BU8" s="721">
        <f t="shared" si="10"/>
        <v>130342.583333333</v>
      </c>
      <c r="BV8" s="721">
        <f t="shared" si="11"/>
        <v>130342.583333333</v>
      </c>
      <c r="BW8" s="721">
        <f t="shared" si="12"/>
        <v>130342.583333333</v>
      </c>
      <c r="BX8" s="721"/>
    </row>
    <row r="9" s="625" customFormat="1" ht="32" customHeight="1" spans="1:76">
      <c r="A9" s="642">
        <v>45621</v>
      </c>
      <c r="B9" s="643" t="s">
        <v>128</v>
      </c>
      <c r="C9" s="644" t="s">
        <v>129</v>
      </c>
      <c r="D9" s="645">
        <v>4500152217</v>
      </c>
      <c r="E9" s="646" t="s">
        <v>130</v>
      </c>
      <c r="F9" s="645" t="s">
        <v>131</v>
      </c>
      <c r="G9" s="648" t="s">
        <v>132</v>
      </c>
      <c r="H9" s="648" t="s">
        <v>133</v>
      </c>
      <c r="I9" s="657">
        <v>552</v>
      </c>
      <c r="J9" s="657">
        <v>0</v>
      </c>
      <c r="K9" s="657">
        <v>8</v>
      </c>
      <c r="L9" s="657">
        <f t="shared" si="0"/>
        <v>69</v>
      </c>
      <c r="M9" s="658">
        <v>45656</v>
      </c>
      <c r="N9" s="658">
        <v>45652</v>
      </c>
      <c r="O9" s="659"/>
      <c r="P9" s="659" t="s">
        <v>93</v>
      </c>
      <c r="Q9" s="845"/>
      <c r="R9" s="845"/>
      <c r="S9" s="845"/>
      <c r="T9" s="845"/>
      <c r="U9" s="777" t="s">
        <v>134</v>
      </c>
      <c r="V9" s="659"/>
      <c r="W9" s="666" t="s">
        <v>135</v>
      </c>
      <c r="X9" s="666"/>
      <c r="Y9" s="666" t="s">
        <v>136</v>
      </c>
      <c r="Z9" s="666"/>
      <c r="AA9" s="666"/>
      <c r="AB9" s="650" t="s">
        <v>137</v>
      </c>
      <c r="AC9" s="657" t="s">
        <v>138</v>
      </c>
      <c r="AD9" s="681">
        <v>4.0839</v>
      </c>
      <c r="AE9" s="682">
        <f t="shared" si="2"/>
        <v>2254.3128</v>
      </c>
      <c r="AF9" s="657" t="s">
        <v>139</v>
      </c>
      <c r="AG9" s="657" t="s">
        <v>83</v>
      </c>
      <c r="AH9" s="657" t="s">
        <v>101</v>
      </c>
      <c r="AI9" s="684">
        <f>I9</f>
        <v>552</v>
      </c>
      <c r="AJ9" s="683"/>
      <c r="AK9" s="684"/>
      <c r="AL9" s="683"/>
      <c r="AM9" s="849"/>
      <c r="AN9" s="683"/>
      <c r="AO9" s="812">
        <f t="shared" si="5"/>
        <v>552</v>
      </c>
      <c r="AP9" s="694"/>
      <c r="AQ9" s="694"/>
      <c r="AR9" s="694"/>
      <c r="AS9" s="695"/>
      <c r="AT9" s="816">
        <f>I9/3</f>
        <v>184</v>
      </c>
      <c r="AU9" s="810">
        <f t="shared" si="3"/>
        <v>184</v>
      </c>
      <c r="AV9" s="810">
        <f t="shared" si="4"/>
        <v>184</v>
      </c>
      <c r="AW9" s="817"/>
      <c r="AX9" s="705"/>
      <c r="AY9" s="694"/>
      <c r="AZ9" s="694"/>
      <c r="BA9" s="706"/>
      <c r="BB9" s="715"/>
      <c r="BC9" s="694"/>
      <c r="BD9" s="694"/>
      <c r="BE9" s="694"/>
      <c r="BF9" s="694">
        <f t="shared" si="1"/>
        <v>0</v>
      </c>
      <c r="BG9" s="694"/>
      <c r="BH9" s="694"/>
      <c r="BI9" s="694"/>
      <c r="BJ9" s="694">
        <f t="shared" si="6"/>
        <v>552</v>
      </c>
      <c r="BK9" s="694"/>
      <c r="BL9" s="694" t="s">
        <v>102</v>
      </c>
      <c r="BM9" s="860"/>
      <c r="BN9" s="694">
        <f>I9/3</f>
        <v>184</v>
      </c>
      <c r="BO9" s="694">
        <f>I9/3</f>
        <v>184</v>
      </c>
      <c r="BP9" s="694">
        <f>I9/3</f>
        <v>184</v>
      </c>
      <c r="BQ9" s="694"/>
      <c r="BR9" s="694">
        <f t="shared" si="7"/>
        <v>0</v>
      </c>
      <c r="BS9" s="721">
        <f t="shared" si="8"/>
        <v>513032</v>
      </c>
      <c r="BT9" s="721">
        <f t="shared" si="9"/>
        <v>130158.583333333</v>
      </c>
      <c r="BU9" s="721">
        <f t="shared" si="10"/>
        <v>130158.583333333</v>
      </c>
      <c r="BV9" s="721">
        <f t="shared" si="11"/>
        <v>130158.583333333</v>
      </c>
      <c r="BW9" s="721">
        <f t="shared" si="12"/>
        <v>130342.583333333</v>
      </c>
      <c r="BX9" s="721"/>
    </row>
    <row r="10" s="625" customFormat="1" ht="32" customHeight="1" spans="1:76">
      <c r="A10" s="642">
        <v>45621</v>
      </c>
      <c r="B10" s="643" t="s">
        <v>128</v>
      </c>
      <c r="C10" s="644" t="s">
        <v>129</v>
      </c>
      <c r="D10" s="645">
        <v>4500152215</v>
      </c>
      <c r="E10" s="646" t="s">
        <v>140</v>
      </c>
      <c r="F10" s="645" t="s">
        <v>141</v>
      </c>
      <c r="G10" s="648" t="s">
        <v>132</v>
      </c>
      <c r="H10" s="648" t="s">
        <v>133</v>
      </c>
      <c r="I10" s="657">
        <v>448</v>
      </c>
      <c r="J10" s="657">
        <v>0</v>
      </c>
      <c r="K10" s="657">
        <v>8</v>
      </c>
      <c r="L10" s="657">
        <f t="shared" si="0"/>
        <v>56</v>
      </c>
      <c r="M10" s="658">
        <v>45656</v>
      </c>
      <c r="N10" s="658">
        <v>45652</v>
      </c>
      <c r="O10" s="659"/>
      <c r="P10" s="659" t="s">
        <v>93</v>
      </c>
      <c r="Q10" s="845"/>
      <c r="R10" s="845"/>
      <c r="S10" s="845"/>
      <c r="T10" s="845"/>
      <c r="U10" s="777" t="s">
        <v>134</v>
      </c>
      <c r="V10" s="659"/>
      <c r="W10" s="666" t="s">
        <v>135</v>
      </c>
      <c r="X10" s="666"/>
      <c r="Y10" s="666" t="s">
        <v>136</v>
      </c>
      <c r="Z10" s="666"/>
      <c r="AA10" s="666"/>
      <c r="AB10" s="650" t="s">
        <v>142</v>
      </c>
      <c r="AC10" s="657" t="s">
        <v>138</v>
      </c>
      <c r="AD10" s="681">
        <v>4.0953</v>
      </c>
      <c r="AE10" s="682">
        <f t="shared" si="2"/>
        <v>1834.6944</v>
      </c>
      <c r="AF10" s="657" t="s">
        <v>143</v>
      </c>
      <c r="AG10" s="657" t="s">
        <v>83</v>
      </c>
      <c r="AH10" s="657" t="s">
        <v>101</v>
      </c>
      <c r="AI10" s="684">
        <f>I10</f>
        <v>448</v>
      </c>
      <c r="AJ10" s="683"/>
      <c r="AK10" s="684"/>
      <c r="AL10" s="683"/>
      <c r="AM10" s="849"/>
      <c r="AN10" s="683"/>
      <c r="AO10" s="812">
        <f t="shared" si="5"/>
        <v>448</v>
      </c>
      <c r="AP10" s="694"/>
      <c r="AQ10" s="694"/>
      <c r="AR10" s="694"/>
      <c r="AS10" s="695"/>
      <c r="AT10" s="816">
        <f>I10/3</f>
        <v>149.333333333333</v>
      </c>
      <c r="AU10" s="810">
        <f t="shared" si="3"/>
        <v>149.333333333333</v>
      </c>
      <c r="AV10" s="810">
        <f t="shared" si="4"/>
        <v>149.333333333333</v>
      </c>
      <c r="AW10" s="817"/>
      <c r="AX10" s="705"/>
      <c r="AY10" s="694"/>
      <c r="AZ10" s="694"/>
      <c r="BA10" s="706"/>
      <c r="BB10" s="715"/>
      <c r="BC10" s="694"/>
      <c r="BD10" s="694"/>
      <c r="BE10" s="694"/>
      <c r="BF10" s="694">
        <f t="shared" si="1"/>
        <v>0</v>
      </c>
      <c r="BG10" s="694"/>
      <c r="BH10" s="694"/>
      <c r="BI10" s="694"/>
      <c r="BJ10" s="694">
        <f t="shared" si="6"/>
        <v>448</v>
      </c>
      <c r="BK10" s="694"/>
      <c r="BL10" s="694" t="s">
        <v>102</v>
      </c>
      <c r="BM10" s="860"/>
      <c r="BN10" s="694">
        <f>I10/3</f>
        <v>149.333333333333</v>
      </c>
      <c r="BO10" s="694">
        <f>I10/3</f>
        <v>149.333333333333</v>
      </c>
      <c r="BP10" s="694">
        <f>I10/3</f>
        <v>149.333333333333</v>
      </c>
      <c r="BQ10" s="694"/>
      <c r="BR10" s="694">
        <f t="shared" si="7"/>
        <v>0</v>
      </c>
      <c r="BS10" s="721">
        <f t="shared" si="8"/>
        <v>512928</v>
      </c>
      <c r="BT10" s="721">
        <f t="shared" si="9"/>
        <v>130009.25</v>
      </c>
      <c r="BU10" s="721">
        <f t="shared" si="10"/>
        <v>130009.25</v>
      </c>
      <c r="BV10" s="721">
        <f t="shared" si="11"/>
        <v>130009.25</v>
      </c>
      <c r="BW10" s="721">
        <f t="shared" si="12"/>
        <v>130342.583333333</v>
      </c>
      <c r="BX10" s="721"/>
    </row>
    <row r="11" s="625" customFormat="1" ht="32" customHeight="1" spans="1:76">
      <c r="A11" s="642">
        <v>45586</v>
      </c>
      <c r="B11" s="643" t="s">
        <v>144</v>
      </c>
      <c r="C11" s="644" t="s">
        <v>119</v>
      </c>
      <c r="D11" s="645">
        <v>4500147789</v>
      </c>
      <c r="E11" s="646" t="s">
        <v>145</v>
      </c>
      <c r="F11" s="645" t="s">
        <v>146</v>
      </c>
      <c r="G11" s="648" t="s">
        <v>83</v>
      </c>
      <c r="H11" s="648" t="s">
        <v>84</v>
      </c>
      <c r="I11" s="657">
        <v>600</v>
      </c>
      <c r="J11" s="657">
        <v>0</v>
      </c>
      <c r="K11" s="657">
        <v>8</v>
      </c>
      <c r="L11" s="657">
        <f t="shared" si="0"/>
        <v>75</v>
      </c>
      <c r="M11" s="658">
        <v>45649</v>
      </c>
      <c r="N11" s="658">
        <v>45645</v>
      </c>
      <c r="O11" s="659"/>
      <c r="P11" s="659" t="s">
        <v>93</v>
      </c>
      <c r="Q11" s="845"/>
      <c r="R11" s="845"/>
      <c r="S11" s="845"/>
      <c r="T11" s="845"/>
      <c r="U11" s="777" t="s">
        <v>147</v>
      </c>
      <c r="V11" s="659"/>
      <c r="W11" s="666" t="s">
        <v>148</v>
      </c>
      <c r="X11" s="666" t="s">
        <v>85</v>
      </c>
      <c r="Y11" s="666" t="s">
        <v>124</v>
      </c>
      <c r="Z11" s="666"/>
      <c r="AA11" s="666"/>
      <c r="AB11" s="650" t="s">
        <v>149</v>
      </c>
      <c r="AC11" s="657" t="s">
        <v>150</v>
      </c>
      <c r="AD11" s="681">
        <v>4.2475</v>
      </c>
      <c r="AE11" s="682">
        <f t="shared" si="2"/>
        <v>2548.5</v>
      </c>
      <c r="AF11" s="657" t="s">
        <v>151</v>
      </c>
      <c r="AG11" s="657" t="s">
        <v>83</v>
      </c>
      <c r="AH11" s="657" t="s">
        <v>101</v>
      </c>
      <c r="AI11" s="684">
        <f>I11</f>
        <v>600</v>
      </c>
      <c r="AJ11" s="683"/>
      <c r="AK11" s="684"/>
      <c r="AL11" s="683"/>
      <c r="AM11" s="850"/>
      <c r="AN11" s="683"/>
      <c r="AO11" s="812">
        <f t="shared" si="5"/>
        <v>600</v>
      </c>
      <c r="AP11" s="694"/>
      <c r="AQ11" s="694"/>
      <c r="AR11" s="694"/>
      <c r="AS11" s="695"/>
      <c r="AT11" s="816">
        <f>I11/4</f>
        <v>150</v>
      </c>
      <c r="AU11" s="810">
        <f t="shared" si="3"/>
        <v>150</v>
      </c>
      <c r="AV11" s="810">
        <f t="shared" si="4"/>
        <v>150</v>
      </c>
      <c r="AW11" s="817">
        <f>AV11</f>
        <v>150</v>
      </c>
      <c r="AX11" s="705"/>
      <c r="AY11" s="694"/>
      <c r="AZ11" s="694"/>
      <c r="BA11" s="706"/>
      <c r="BB11" s="715"/>
      <c r="BC11" s="694"/>
      <c r="BD11" s="694"/>
      <c r="BE11" s="694"/>
      <c r="BF11" s="694">
        <f t="shared" si="1"/>
        <v>0</v>
      </c>
      <c r="BG11" s="694"/>
      <c r="BH11" s="694"/>
      <c r="BI11" s="694"/>
      <c r="BJ11" s="694">
        <f t="shared" si="6"/>
        <v>600</v>
      </c>
      <c r="BK11" s="694"/>
      <c r="BL11" s="694" t="s">
        <v>102</v>
      </c>
      <c r="BM11" s="814"/>
      <c r="BN11" s="694">
        <f>I11/4</f>
        <v>150</v>
      </c>
      <c r="BO11" s="694">
        <f>I11/4</f>
        <v>150</v>
      </c>
      <c r="BP11" s="694">
        <f>I11/4</f>
        <v>150</v>
      </c>
      <c r="BQ11" s="694">
        <f>I11/4</f>
        <v>150</v>
      </c>
      <c r="BR11" s="694">
        <f t="shared" si="7"/>
        <v>0</v>
      </c>
      <c r="BS11" s="721">
        <f t="shared" si="8"/>
        <v>513080</v>
      </c>
      <c r="BT11" s="721">
        <f t="shared" si="9"/>
        <v>129859.25</v>
      </c>
      <c r="BU11" s="721">
        <f t="shared" si="10"/>
        <v>129859.25</v>
      </c>
      <c r="BV11" s="721">
        <f t="shared" si="11"/>
        <v>129859.25</v>
      </c>
      <c r="BW11" s="721">
        <f t="shared" si="12"/>
        <v>130192.583333333</v>
      </c>
      <c r="BX11" s="721"/>
    </row>
    <row r="12" s="625" customFormat="1" ht="32" customHeight="1" spans="1:76">
      <c r="A12" s="642">
        <v>45608</v>
      </c>
      <c r="B12" s="643" t="s">
        <v>152</v>
      </c>
      <c r="C12" s="644" t="s">
        <v>89</v>
      </c>
      <c r="D12" s="645">
        <v>4500150978</v>
      </c>
      <c r="E12" s="646" t="s">
        <v>153</v>
      </c>
      <c r="F12" s="645" t="s">
        <v>154</v>
      </c>
      <c r="G12" s="648" t="s">
        <v>155</v>
      </c>
      <c r="H12" s="648" t="s">
        <v>3</v>
      </c>
      <c r="I12" s="657">
        <v>8</v>
      </c>
      <c r="J12" s="657">
        <v>0</v>
      </c>
      <c r="K12" s="657">
        <v>8</v>
      </c>
      <c r="L12" s="657">
        <f t="shared" ref="L12:L18" si="13">I12/K12</f>
        <v>1</v>
      </c>
      <c r="M12" s="658">
        <v>45653</v>
      </c>
      <c r="N12" s="658">
        <v>45649</v>
      </c>
      <c r="O12" s="659"/>
      <c r="P12" s="659" t="s">
        <v>93</v>
      </c>
      <c r="Q12" s="845"/>
      <c r="R12" s="845"/>
      <c r="S12" s="845"/>
      <c r="T12" s="845"/>
      <c r="U12" s="777" t="s">
        <v>156</v>
      </c>
      <c r="V12" s="659"/>
      <c r="W12" s="666" t="s">
        <v>157</v>
      </c>
      <c r="X12" s="666"/>
      <c r="Y12" s="666" t="s">
        <v>158</v>
      </c>
      <c r="Z12" s="666"/>
      <c r="AA12" s="666"/>
      <c r="AB12" s="650" t="s">
        <v>159</v>
      </c>
      <c r="AC12" s="657" t="s">
        <v>160</v>
      </c>
      <c r="AD12" s="681">
        <v>4.1036</v>
      </c>
      <c r="AE12" s="682">
        <f t="shared" ref="AE12:AE18" si="14">AD12*I12</f>
        <v>32.8288</v>
      </c>
      <c r="AF12" s="657" t="s">
        <v>161</v>
      </c>
      <c r="AG12" s="648" t="s">
        <v>162</v>
      </c>
      <c r="AH12" s="657" t="s">
        <v>101</v>
      </c>
      <c r="AI12" s="684"/>
      <c r="AJ12" s="683"/>
      <c r="AK12" s="684"/>
      <c r="AL12" s="683">
        <f>I12</f>
        <v>8</v>
      </c>
      <c r="AM12" s="787"/>
      <c r="AN12" s="683"/>
      <c r="AO12" s="812"/>
      <c r="AP12" s="694">
        <f>I12</f>
        <v>8</v>
      </c>
      <c r="AQ12" s="694"/>
      <c r="AR12" s="694"/>
      <c r="AS12" s="695"/>
      <c r="AT12" s="816">
        <f t="shared" ref="AT12:AT18" si="15">I12/4</f>
        <v>2</v>
      </c>
      <c r="AU12" s="810">
        <f t="shared" ref="AU12:AU20" si="16">AT12</f>
        <v>2</v>
      </c>
      <c r="AV12" s="810">
        <f t="shared" ref="AV12:AV20" si="17">AU12</f>
        <v>2</v>
      </c>
      <c r="AW12" s="817">
        <f t="shared" ref="AW12:AW20" si="18">AV12</f>
        <v>2</v>
      </c>
      <c r="AX12" s="705"/>
      <c r="AY12" s="694"/>
      <c r="AZ12" s="694"/>
      <c r="BA12" s="706"/>
      <c r="BB12" s="715"/>
      <c r="BC12" s="694"/>
      <c r="BD12" s="694"/>
      <c r="BE12" s="694"/>
      <c r="BF12" s="694">
        <f t="shared" ref="BF12:BF18" si="19">SUM(AT12:BE12)-I12</f>
        <v>0</v>
      </c>
      <c r="BG12" s="694"/>
      <c r="BH12" s="694"/>
      <c r="BI12" s="694"/>
      <c r="BJ12" s="694"/>
      <c r="BK12" s="694">
        <f>I12</f>
        <v>8</v>
      </c>
      <c r="BL12" s="694" t="s">
        <v>102</v>
      </c>
      <c r="BM12" s="812"/>
      <c r="BN12" s="694"/>
      <c r="BO12" s="694">
        <f>I12</f>
        <v>8</v>
      </c>
      <c r="BP12" s="694"/>
      <c r="BQ12" s="694"/>
      <c r="BR12" s="694">
        <f t="shared" si="7"/>
        <v>0</v>
      </c>
      <c r="BS12" s="721">
        <f t="shared" si="8"/>
        <v>512488</v>
      </c>
      <c r="BT12" s="721">
        <f t="shared" si="9"/>
        <v>129859.25</v>
      </c>
      <c r="BU12" s="721">
        <f t="shared" si="10"/>
        <v>129851.25</v>
      </c>
      <c r="BV12" s="721">
        <f t="shared" si="11"/>
        <v>129859.25</v>
      </c>
      <c r="BW12" s="721">
        <f t="shared" si="12"/>
        <v>130192.583333333</v>
      </c>
      <c r="BX12" s="721"/>
    </row>
    <row r="13" s="625" customFormat="1" ht="32" customHeight="1" spans="1:76">
      <c r="A13" s="642">
        <v>45608</v>
      </c>
      <c r="B13" s="643" t="s">
        <v>152</v>
      </c>
      <c r="C13" s="644" t="s">
        <v>89</v>
      </c>
      <c r="D13" s="645">
        <v>4500150978</v>
      </c>
      <c r="E13" s="646" t="s">
        <v>163</v>
      </c>
      <c r="F13" s="645" t="s">
        <v>164</v>
      </c>
      <c r="G13" s="648" t="s">
        <v>165</v>
      </c>
      <c r="H13" s="648" t="s">
        <v>2</v>
      </c>
      <c r="I13" s="657">
        <v>8</v>
      </c>
      <c r="J13" s="657">
        <v>0</v>
      </c>
      <c r="K13" s="657">
        <v>8</v>
      </c>
      <c r="L13" s="657">
        <f t="shared" si="13"/>
        <v>1</v>
      </c>
      <c r="M13" s="658">
        <v>45653</v>
      </c>
      <c r="N13" s="658">
        <v>45649</v>
      </c>
      <c r="O13" s="659"/>
      <c r="P13" s="659" t="s">
        <v>93</v>
      </c>
      <c r="Q13" s="845"/>
      <c r="R13" s="845"/>
      <c r="S13" s="845"/>
      <c r="T13" s="845"/>
      <c r="U13" s="777" t="s">
        <v>156</v>
      </c>
      <c r="V13" s="659"/>
      <c r="W13" s="666" t="s">
        <v>157</v>
      </c>
      <c r="X13" s="666"/>
      <c r="Y13" s="666" t="s">
        <v>158</v>
      </c>
      <c r="Z13" s="666"/>
      <c r="AA13" s="666"/>
      <c r="AB13" s="650" t="s">
        <v>159</v>
      </c>
      <c r="AC13" s="657" t="s">
        <v>160</v>
      </c>
      <c r="AD13" s="681">
        <v>4.1036</v>
      </c>
      <c r="AE13" s="682">
        <f t="shared" si="14"/>
        <v>32.8288</v>
      </c>
      <c r="AF13" s="657" t="s">
        <v>161</v>
      </c>
      <c r="AG13" s="648" t="s">
        <v>166</v>
      </c>
      <c r="AH13" s="657" t="s">
        <v>101</v>
      </c>
      <c r="AI13" s="684"/>
      <c r="AJ13" s="683"/>
      <c r="AK13" s="684"/>
      <c r="AL13" s="683">
        <f>I13</f>
        <v>8</v>
      </c>
      <c r="AM13" s="787"/>
      <c r="AN13" s="683"/>
      <c r="AO13" s="812"/>
      <c r="AP13" s="694">
        <f>I13</f>
        <v>8</v>
      </c>
      <c r="AQ13" s="694"/>
      <c r="AR13" s="694"/>
      <c r="AS13" s="695"/>
      <c r="AT13" s="816">
        <f t="shared" si="15"/>
        <v>2</v>
      </c>
      <c r="AU13" s="810">
        <f t="shared" si="16"/>
        <v>2</v>
      </c>
      <c r="AV13" s="810">
        <f t="shared" si="17"/>
        <v>2</v>
      </c>
      <c r="AW13" s="817">
        <f t="shared" si="18"/>
        <v>2</v>
      </c>
      <c r="AX13" s="705"/>
      <c r="AY13" s="694"/>
      <c r="AZ13" s="694"/>
      <c r="BA13" s="706"/>
      <c r="BB13" s="715"/>
      <c r="BC13" s="694"/>
      <c r="BD13" s="694"/>
      <c r="BE13" s="694"/>
      <c r="BF13" s="694">
        <f t="shared" si="19"/>
        <v>0</v>
      </c>
      <c r="BG13" s="694"/>
      <c r="BH13" s="694"/>
      <c r="BI13" s="694"/>
      <c r="BJ13" s="694"/>
      <c r="BK13" s="694">
        <f>I13</f>
        <v>8</v>
      </c>
      <c r="BL13" s="694" t="s">
        <v>102</v>
      </c>
      <c r="BM13" s="812"/>
      <c r="BN13" s="694">
        <f>I13</f>
        <v>8</v>
      </c>
      <c r="BO13" s="694"/>
      <c r="BP13" s="694"/>
      <c r="BQ13" s="694"/>
      <c r="BR13" s="694">
        <f t="shared" si="7"/>
        <v>0</v>
      </c>
      <c r="BS13" s="721">
        <f t="shared" si="8"/>
        <v>512488</v>
      </c>
      <c r="BT13" s="721">
        <f t="shared" si="9"/>
        <v>129851.25</v>
      </c>
      <c r="BU13" s="721">
        <f t="shared" si="10"/>
        <v>129851.25</v>
      </c>
      <c r="BV13" s="721">
        <f t="shared" si="11"/>
        <v>129859.25</v>
      </c>
      <c r="BW13" s="721">
        <f t="shared" si="12"/>
        <v>130192.583333333</v>
      </c>
      <c r="BX13" s="721"/>
    </row>
    <row r="14" s="625" customFormat="1" ht="32" customHeight="1" spans="1:76">
      <c r="A14" s="642">
        <v>45586</v>
      </c>
      <c r="B14" s="643" t="s">
        <v>144</v>
      </c>
      <c r="C14" s="644" t="s">
        <v>119</v>
      </c>
      <c r="D14" s="645">
        <v>4500147792</v>
      </c>
      <c r="E14" s="646" t="s">
        <v>145</v>
      </c>
      <c r="F14" s="645" t="s">
        <v>167</v>
      </c>
      <c r="G14" s="648" t="s">
        <v>83</v>
      </c>
      <c r="H14" s="648" t="s">
        <v>84</v>
      </c>
      <c r="I14" s="657">
        <v>600</v>
      </c>
      <c r="J14" s="657">
        <v>0</v>
      </c>
      <c r="K14" s="657">
        <v>8</v>
      </c>
      <c r="L14" s="657">
        <f t="shared" si="13"/>
        <v>75</v>
      </c>
      <c r="M14" s="658">
        <v>45656</v>
      </c>
      <c r="N14" s="658">
        <v>45652</v>
      </c>
      <c r="O14" s="659"/>
      <c r="P14" s="659" t="s">
        <v>93</v>
      </c>
      <c r="Q14" s="845"/>
      <c r="R14" s="845"/>
      <c r="S14" s="845"/>
      <c r="T14" s="845"/>
      <c r="U14" s="777" t="s">
        <v>168</v>
      </c>
      <c r="V14" s="659"/>
      <c r="W14" s="666" t="s">
        <v>148</v>
      </c>
      <c r="X14" s="666" t="s">
        <v>85</v>
      </c>
      <c r="Y14" s="666" t="s">
        <v>85</v>
      </c>
      <c r="Z14" s="666" t="s">
        <v>169</v>
      </c>
      <c r="AA14" s="666"/>
      <c r="AB14" s="650" t="s">
        <v>149</v>
      </c>
      <c r="AC14" s="657" t="s">
        <v>150</v>
      </c>
      <c r="AD14" s="681">
        <v>4.2475</v>
      </c>
      <c r="AE14" s="682">
        <f t="shared" si="14"/>
        <v>2548.5</v>
      </c>
      <c r="AF14" s="657" t="s">
        <v>170</v>
      </c>
      <c r="AG14" s="657" t="s">
        <v>83</v>
      </c>
      <c r="AH14" s="657" t="s">
        <v>101</v>
      </c>
      <c r="AI14" s="684">
        <f>I14</f>
        <v>600</v>
      </c>
      <c r="AJ14" s="683"/>
      <c r="AK14" s="684"/>
      <c r="AL14" s="683"/>
      <c r="AM14" s="850"/>
      <c r="AN14" s="683"/>
      <c r="AO14" s="812">
        <f>I14</f>
        <v>600</v>
      </c>
      <c r="AP14" s="694"/>
      <c r="AQ14" s="694"/>
      <c r="AR14" s="694"/>
      <c r="AS14" s="695"/>
      <c r="AT14" s="816">
        <f t="shared" si="15"/>
        <v>150</v>
      </c>
      <c r="AU14" s="810">
        <f t="shared" si="16"/>
        <v>150</v>
      </c>
      <c r="AV14" s="810">
        <f t="shared" si="17"/>
        <v>150</v>
      </c>
      <c r="AW14" s="817">
        <f t="shared" si="18"/>
        <v>150</v>
      </c>
      <c r="AX14" s="705"/>
      <c r="AY14" s="694"/>
      <c r="AZ14" s="694"/>
      <c r="BA14" s="706"/>
      <c r="BB14" s="715"/>
      <c r="BC14" s="694"/>
      <c r="BD14" s="694"/>
      <c r="BE14" s="694"/>
      <c r="BF14" s="694">
        <f t="shared" si="19"/>
        <v>0</v>
      </c>
      <c r="BG14" s="694"/>
      <c r="BH14" s="694"/>
      <c r="BI14" s="694"/>
      <c r="BJ14" s="694">
        <f>I14</f>
        <v>600</v>
      </c>
      <c r="BK14" s="694"/>
      <c r="BL14" s="694" t="s">
        <v>102</v>
      </c>
      <c r="BM14" s="814"/>
      <c r="BN14" s="694">
        <f>I14/4</f>
        <v>150</v>
      </c>
      <c r="BO14" s="694">
        <f>I14/4</f>
        <v>150</v>
      </c>
      <c r="BP14" s="694">
        <f>I14/4</f>
        <v>150</v>
      </c>
      <c r="BQ14" s="694">
        <f>I14/4</f>
        <v>150</v>
      </c>
      <c r="BR14" s="694">
        <f t="shared" si="7"/>
        <v>0</v>
      </c>
      <c r="BS14" s="721">
        <f t="shared" si="8"/>
        <v>513080</v>
      </c>
      <c r="BT14" s="721">
        <f t="shared" si="9"/>
        <v>129701.25</v>
      </c>
      <c r="BU14" s="721">
        <f t="shared" si="10"/>
        <v>129701.25</v>
      </c>
      <c r="BV14" s="721">
        <f t="shared" si="11"/>
        <v>129709.25</v>
      </c>
      <c r="BW14" s="721">
        <f t="shared" si="12"/>
        <v>130042.583333333</v>
      </c>
      <c r="BX14" s="721"/>
    </row>
    <row r="15" s="625" customFormat="1" ht="32" customHeight="1" spans="1:76">
      <c r="A15" s="642">
        <v>45586</v>
      </c>
      <c r="B15" s="643" t="s">
        <v>144</v>
      </c>
      <c r="C15" s="644" t="s">
        <v>119</v>
      </c>
      <c r="D15" s="645">
        <v>4500147795</v>
      </c>
      <c r="E15" s="646" t="s">
        <v>171</v>
      </c>
      <c r="F15" s="645" t="s">
        <v>172</v>
      </c>
      <c r="G15" s="648" t="s">
        <v>83</v>
      </c>
      <c r="H15" s="648" t="s">
        <v>84</v>
      </c>
      <c r="I15" s="657">
        <v>800</v>
      </c>
      <c r="J15" s="657">
        <v>0</v>
      </c>
      <c r="K15" s="657">
        <v>8</v>
      </c>
      <c r="L15" s="657">
        <f t="shared" si="13"/>
        <v>100</v>
      </c>
      <c r="M15" s="658">
        <v>45656</v>
      </c>
      <c r="N15" s="658">
        <v>45652</v>
      </c>
      <c r="O15" s="659"/>
      <c r="P15" s="659" t="s">
        <v>93</v>
      </c>
      <c r="Q15" s="845"/>
      <c r="R15" s="845"/>
      <c r="S15" s="845"/>
      <c r="T15" s="845"/>
      <c r="U15" s="777" t="s">
        <v>173</v>
      </c>
      <c r="V15" s="659"/>
      <c r="W15" s="666" t="s">
        <v>148</v>
      </c>
      <c r="X15" s="666" t="s">
        <v>85</v>
      </c>
      <c r="Y15" s="666" t="s">
        <v>85</v>
      </c>
      <c r="Z15" s="666" t="s">
        <v>169</v>
      </c>
      <c r="AA15" s="666"/>
      <c r="AB15" s="650" t="s">
        <v>149</v>
      </c>
      <c r="AC15" s="657" t="s">
        <v>150</v>
      </c>
      <c r="AD15" s="681">
        <v>4.2475</v>
      </c>
      <c r="AE15" s="682">
        <f t="shared" si="14"/>
        <v>3398</v>
      </c>
      <c r="AF15" s="657" t="s">
        <v>174</v>
      </c>
      <c r="AG15" s="657" t="s">
        <v>83</v>
      </c>
      <c r="AH15" s="657" t="s">
        <v>101</v>
      </c>
      <c r="AI15" s="684">
        <f>I15</f>
        <v>800</v>
      </c>
      <c r="AJ15" s="683"/>
      <c r="AK15" s="684"/>
      <c r="AL15" s="683"/>
      <c r="AM15" s="850"/>
      <c r="AN15" s="683"/>
      <c r="AO15" s="812">
        <f>I15</f>
        <v>800</v>
      </c>
      <c r="AP15" s="694"/>
      <c r="AQ15" s="694"/>
      <c r="AR15" s="694"/>
      <c r="AS15" s="695"/>
      <c r="AT15" s="816">
        <f t="shared" si="15"/>
        <v>200</v>
      </c>
      <c r="AU15" s="810">
        <f t="shared" si="16"/>
        <v>200</v>
      </c>
      <c r="AV15" s="810">
        <f t="shared" si="17"/>
        <v>200</v>
      </c>
      <c r="AW15" s="817">
        <f t="shared" si="18"/>
        <v>200</v>
      </c>
      <c r="AX15" s="705"/>
      <c r="AY15" s="694"/>
      <c r="AZ15" s="694"/>
      <c r="BA15" s="706"/>
      <c r="BB15" s="715"/>
      <c r="BC15" s="694"/>
      <c r="BD15" s="694"/>
      <c r="BE15" s="694"/>
      <c r="BF15" s="694">
        <f t="shared" si="19"/>
        <v>0</v>
      </c>
      <c r="BG15" s="694"/>
      <c r="BH15" s="694"/>
      <c r="BI15" s="694"/>
      <c r="BJ15" s="694">
        <f>I15</f>
        <v>800</v>
      </c>
      <c r="BK15" s="694"/>
      <c r="BL15" s="694" t="s">
        <v>102</v>
      </c>
      <c r="BM15" s="814"/>
      <c r="BN15" s="694">
        <f>I15/4</f>
        <v>200</v>
      </c>
      <c r="BO15" s="694">
        <f>I15/4</f>
        <v>200</v>
      </c>
      <c r="BP15" s="694">
        <f>I15/4</f>
        <v>200</v>
      </c>
      <c r="BQ15" s="694">
        <f>I15/4</f>
        <v>200</v>
      </c>
      <c r="BR15" s="694">
        <f t="shared" si="7"/>
        <v>0</v>
      </c>
      <c r="BS15" s="721">
        <f t="shared" si="8"/>
        <v>513280</v>
      </c>
      <c r="BT15" s="721">
        <f t="shared" si="9"/>
        <v>129501.25</v>
      </c>
      <c r="BU15" s="721">
        <f t="shared" si="10"/>
        <v>129501.25</v>
      </c>
      <c r="BV15" s="721">
        <f t="shared" si="11"/>
        <v>129509.25</v>
      </c>
      <c r="BW15" s="721">
        <f t="shared" si="12"/>
        <v>129842.583333333</v>
      </c>
      <c r="BX15" s="721"/>
    </row>
    <row r="16" s="625" customFormat="1" ht="32" customHeight="1" spans="1:76">
      <c r="A16" s="642">
        <v>45586</v>
      </c>
      <c r="B16" s="643" t="s">
        <v>144</v>
      </c>
      <c r="C16" s="644" t="s">
        <v>119</v>
      </c>
      <c r="D16" s="645">
        <v>4500147793</v>
      </c>
      <c r="E16" s="646" t="s">
        <v>175</v>
      </c>
      <c r="F16" s="645" t="s">
        <v>176</v>
      </c>
      <c r="G16" s="648" t="s">
        <v>83</v>
      </c>
      <c r="H16" s="648" t="s">
        <v>84</v>
      </c>
      <c r="I16" s="657">
        <v>800</v>
      </c>
      <c r="J16" s="657">
        <v>0</v>
      </c>
      <c r="K16" s="657">
        <v>8</v>
      </c>
      <c r="L16" s="657">
        <f t="shared" si="13"/>
        <v>100</v>
      </c>
      <c r="M16" s="658">
        <v>45656</v>
      </c>
      <c r="N16" s="658">
        <v>45652</v>
      </c>
      <c r="O16" s="659"/>
      <c r="P16" s="659" t="s">
        <v>93</v>
      </c>
      <c r="Q16" s="845"/>
      <c r="R16" s="845"/>
      <c r="S16" s="845"/>
      <c r="T16" s="845"/>
      <c r="U16" s="777" t="s">
        <v>177</v>
      </c>
      <c r="V16" s="659"/>
      <c r="W16" s="666" t="s">
        <v>148</v>
      </c>
      <c r="X16" s="666" t="s">
        <v>85</v>
      </c>
      <c r="Y16" s="666" t="s">
        <v>85</v>
      </c>
      <c r="Z16" s="666" t="s">
        <v>169</v>
      </c>
      <c r="AA16" s="666"/>
      <c r="AB16" s="650" t="s">
        <v>149</v>
      </c>
      <c r="AC16" s="657" t="s">
        <v>150</v>
      </c>
      <c r="AD16" s="681">
        <v>4.2475</v>
      </c>
      <c r="AE16" s="682">
        <f t="shared" si="14"/>
        <v>3398</v>
      </c>
      <c r="AF16" s="657" t="s">
        <v>178</v>
      </c>
      <c r="AG16" s="657" t="s">
        <v>83</v>
      </c>
      <c r="AH16" s="657" t="s">
        <v>101</v>
      </c>
      <c r="AI16" s="684">
        <f>I16</f>
        <v>800</v>
      </c>
      <c r="AJ16" s="683"/>
      <c r="AK16" s="684"/>
      <c r="AL16" s="683"/>
      <c r="AM16" s="850"/>
      <c r="AN16" s="683"/>
      <c r="AO16" s="812">
        <f>I16</f>
        <v>800</v>
      </c>
      <c r="AP16" s="694"/>
      <c r="AQ16" s="694"/>
      <c r="AR16" s="694"/>
      <c r="AS16" s="695"/>
      <c r="AT16" s="816">
        <f t="shared" si="15"/>
        <v>200</v>
      </c>
      <c r="AU16" s="810">
        <f t="shared" si="16"/>
        <v>200</v>
      </c>
      <c r="AV16" s="810">
        <f t="shared" si="17"/>
        <v>200</v>
      </c>
      <c r="AW16" s="817">
        <f t="shared" si="18"/>
        <v>200</v>
      </c>
      <c r="AX16" s="705"/>
      <c r="AY16" s="694"/>
      <c r="AZ16" s="694"/>
      <c r="BA16" s="706"/>
      <c r="BB16" s="715"/>
      <c r="BC16" s="694"/>
      <c r="BD16" s="694"/>
      <c r="BE16" s="694"/>
      <c r="BF16" s="694">
        <f t="shared" si="19"/>
        <v>0</v>
      </c>
      <c r="BG16" s="694"/>
      <c r="BH16" s="694"/>
      <c r="BI16" s="694"/>
      <c r="BJ16" s="694">
        <f>I16</f>
        <v>800</v>
      </c>
      <c r="BK16" s="694"/>
      <c r="BL16" s="694" t="s">
        <v>102</v>
      </c>
      <c r="BM16" s="814"/>
      <c r="BN16" s="694">
        <f>I16/4</f>
        <v>200</v>
      </c>
      <c r="BO16" s="694">
        <f>I16/4</f>
        <v>200</v>
      </c>
      <c r="BP16" s="694">
        <f>I16/4</f>
        <v>200</v>
      </c>
      <c r="BQ16" s="694">
        <f>I16/4</f>
        <v>200</v>
      </c>
      <c r="BR16" s="694">
        <f t="shared" si="7"/>
        <v>0</v>
      </c>
      <c r="BS16" s="721">
        <f t="shared" si="8"/>
        <v>513280</v>
      </c>
      <c r="BT16" s="721">
        <f t="shared" si="9"/>
        <v>129301.25</v>
      </c>
      <c r="BU16" s="721">
        <f t="shared" si="10"/>
        <v>129301.25</v>
      </c>
      <c r="BV16" s="721">
        <f t="shared" si="11"/>
        <v>129309.25</v>
      </c>
      <c r="BW16" s="721">
        <f t="shared" si="12"/>
        <v>129642.583333333</v>
      </c>
      <c r="BX16" s="721"/>
    </row>
    <row r="17" s="625" customFormat="1" ht="32" customHeight="1" spans="1:76">
      <c r="A17" s="642">
        <v>45586</v>
      </c>
      <c r="B17" s="643" t="s">
        <v>144</v>
      </c>
      <c r="C17" s="644" t="s">
        <v>119</v>
      </c>
      <c r="D17" s="645">
        <v>4500147796</v>
      </c>
      <c r="E17" s="646" t="s">
        <v>179</v>
      </c>
      <c r="F17" s="645" t="s">
        <v>180</v>
      </c>
      <c r="G17" s="648" t="s">
        <v>83</v>
      </c>
      <c r="H17" s="648" t="s">
        <v>84</v>
      </c>
      <c r="I17" s="657">
        <v>1000</v>
      </c>
      <c r="J17" s="657">
        <v>0</v>
      </c>
      <c r="K17" s="657">
        <v>8</v>
      </c>
      <c r="L17" s="657">
        <f t="shared" si="13"/>
        <v>125</v>
      </c>
      <c r="M17" s="658">
        <v>45656</v>
      </c>
      <c r="N17" s="658">
        <v>45652</v>
      </c>
      <c r="O17" s="659"/>
      <c r="P17" s="659" t="s">
        <v>93</v>
      </c>
      <c r="Q17" s="845"/>
      <c r="R17" s="845"/>
      <c r="S17" s="845"/>
      <c r="T17" s="845"/>
      <c r="U17" s="777" t="s">
        <v>173</v>
      </c>
      <c r="V17" s="659"/>
      <c r="W17" s="666" t="s">
        <v>148</v>
      </c>
      <c r="X17" s="666" t="s">
        <v>85</v>
      </c>
      <c r="Y17" s="666" t="s">
        <v>85</v>
      </c>
      <c r="Z17" s="666" t="s">
        <v>169</v>
      </c>
      <c r="AA17" s="666"/>
      <c r="AB17" s="650" t="s">
        <v>149</v>
      </c>
      <c r="AC17" s="657" t="s">
        <v>150</v>
      </c>
      <c r="AD17" s="681">
        <v>4.2475</v>
      </c>
      <c r="AE17" s="682">
        <f t="shared" si="14"/>
        <v>4247.5</v>
      </c>
      <c r="AF17" s="657" t="s">
        <v>181</v>
      </c>
      <c r="AG17" s="657" t="s">
        <v>83</v>
      </c>
      <c r="AH17" s="657" t="s">
        <v>101</v>
      </c>
      <c r="AI17" s="684">
        <f>I17</f>
        <v>1000</v>
      </c>
      <c r="AJ17" s="683"/>
      <c r="AK17" s="684"/>
      <c r="AL17" s="683"/>
      <c r="AM17" s="850"/>
      <c r="AN17" s="683"/>
      <c r="AO17" s="812">
        <f>I17</f>
        <v>1000</v>
      </c>
      <c r="AP17" s="694"/>
      <c r="AQ17" s="694"/>
      <c r="AR17" s="694"/>
      <c r="AS17" s="695"/>
      <c r="AT17" s="816">
        <f t="shared" si="15"/>
        <v>250</v>
      </c>
      <c r="AU17" s="810">
        <f t="shared" si="16"/>
        <v>250</v>
      </c>
      <c r="AV17" s="810">
        <f t="shared" si="17"/>
        <v>250</v>
      </c>
      <c r="AW17" s="817">
        <f t="shared" si="18"/>
        <v>250</v>
      </c>
      <c r="AX17" s="705"/>
      <c r="AY17" s="694"/>
      <c r="AZ17" s="694"/>
      <c r="BA17" s="706"/>
      <c r="BB17" s="715"/>
      <c r="BC17" s="694"/>
      <c r="BD17" s="694"/>
      <c r="BE17" s="694"/>
      <c r="BF17" s="694">
        <f t="shared" si="19"/>
        <v>0</v>
      </c>
      <c r="BG17" s="694"/>
      <c r="BH17" s="694"/>
      <c r="BI17" s="694"/>
      <c r="BJ17" s="694">
        <f>I17</f>
        <v>1000</v>
      </c>
      <c r="BK17" s="694"/>
      <c r="BL17" s="694" t="s">
        <v>102</v>
      </c>
      <c r="BM17" s="814"/>
      <c r="BN17" s="694">
        <f>I17/4</f>
        <v>250</v>
      </c>
      <c r="BO17" s="694">
        <f>I17/4</f>
        <v>250</v>
      </c>
      <c r="BP17" s="694">
        <f>I17/4</f>
        <v>250</v>
      </c>
      <c r="BQ17" s="694">
        <f>I17/4</f>
        <v>250</v>
      </c>
      <c r="BR17" s="694">
        <f t="shared" si="7"/>
        <v>0</v>
      </c>
      <c r="BS17" s="721">
        <f t="shared" ref="BS17:BS25" si="20">BN17+BO17+BP17+BQ17+$BS$290</f>
        <v>513480</v>
      </c>
      <c r="BT17" s="721">
        <f t="shared" ref="BT17:BT25" si="21">BT16-BN17</f>
        <v>129051.25</v>
      </c>
      <c r="BU17" s="721">
        <f t="shared" ref="BU17:BU25" si="22">BU16-BO17</f>
        <v>129051.25</v>
      </c>
      <c r="BV17" s="721">
        <f t="shared" ref="BV17:BV25" si="23">BV16-BP17</f>
        <v>129059.25</v>
      </c>
      <c r="BW17" s="721">
        <f t="shared" ref="BW17:BW25" si="24">BW16-BQ17</f>
        <v>129392.583333333</v>
      </c>
      <c r="BX17" s="721"/>
    </row>
    <row r="18" s="625" customFormat="1" ht="32" customHeight="1" spans="1:76">
      <c r="A18" s="642">
        <v>45604</v>
      </c>
      <c r="B18" s="643" t="s">
        <v>182</v>
      </c>
      <c r="C18" s="644" t="s">
        <v>183</v>
      </c>
      <c r="D18" s="645">
        <v>4500150696</v>
      </c>
      <c r="E18" s="646" t="s">
        <v>184</v>
      </c>
      <c r="F18" s="645" t="s">
        <v>185</v>
      </c>
      <c r="G18" s="648" t="s">
        <v>186</v>
      </c>
      <c r="H18" s="648" t="s">
        <v>187</v>
      </c>
      <c r="I18" s="657">
        <v>968</v>
      </c>
      <c r="J18" s="657">
        <v>0</v>
      </c>
      <c r="K18" s="657">
        <v>88</v>
      </c>
      <c r="L18" s="657">
        <f t="shared" si="13"/>
        <v>11</v>
      </c>
      <c r="M18" s="658">
        <v>45656</v>
      </c>
      <c r="N18" s="658">
        <v>45652</v>
      </c>
      <c r="O18" s="659"/>
      <c r="P18" s="659" t="s">
        <v>93</v>
      </c>
      <c r="Q18" s="845"/>
      <c r="R18" s="845"/>
      <c r="S18" s="845"/>
      <c r="T18" s="845"/>
      <c r="U18" s="777" t="s">
        <v>173</v>
      </c>
      <c r="V18" s="659"/>
      <c r="W18" s="666" t="s">
        <v>188</v>
      </c>
      <c r="X18" s="666"/>
      <c r="Y18" s="666" t="s">
        <v>189</v>
      </c>
      <c r="Z18" s="666"/>
      <c r="AA18" s="666"/>
      <c r="AB18" s="650" t="s">
        <v>190</v>
      </c>
      <c r="AC18" s="657" t="s">
        <v>191</v>
      </c>
      <c r="AD18" s="681">
        <v>392.7986</v>
      </c>
      <c r="AE18" s="682">
        <f t="shared" si="14"/>
        <v>380229.0448</v>
      </c>
      <c r="AF18" s="657" t="s">
        <v>192</v>
      </c>
      <c r="AG18" s="648" t="s">
        <v>186</v>
      </c>
      <c r="AH18" s="657" t="s">
        <v>101</v>
      </c>
      <c r="AI18" s="684">
        <f>I18</f>
        <v>968</v>
      </c>
      <c r="AJ18" s="683"/>
      <c r="AK18" s="684"/>
      <c r="AL18" s="683"/>
      <c r="AM18" s="787"/>
      <c r="AN18" s="683"/>
      <c r="AO18" s="812">
        <f>I18</f>
        <v>968</v>
      </c>
      <c r="AP18" s="694"/>
      <c r="AQ18" s="694"/>
      <c r="AR18" s="694"/>
      <c r="AS18" s="695"/>
      <c r="AT18" s="816">
        <f t="shared" si="15"/>
        <v>242</v>
      </c>
      <c r="AU18" s="810">
        <f t="shared" si="16"/>
        <v>242</v>
      </c>
      <c r="AV18" s="810">
        <f t="shared" si="17"/>
        <v>242</v>
      </c>
      <c r="AW18" s="817">
        <f t="shared" si="18"/>
        <v>242</v>
      </c>
      <c r="AX18" s="705"/>
      <c r="AY18" s="694"/>
      <c r="AZ18" s="694"/>
      <c r="BA18" s="706"/>
      <c r="BB18" s="715"/>
      <c r="BC18" s="694"/>
      <c r="BD18" s="694"/>
      <c r="BE18" s="694"/>
      <c r="BF18" s="694">
        <f t="shared" si="19"/>
        <v>0</v>
      </c>
      <c r="BG18" s="694"/>
      <c r="BH18" s="694"/>
      <c r="BI18" s="694"/>
      <c r="BJ18" s="694">
        <f>I18</f>
        <v>968</v>
      </c>
      <c r="BK18" s="694"/>
      <c r="BL18" s="694" t="s">
        <v>102</v>
      </c>
      <c r="BM18" s="812"/>
      <c r="BN18" s="694">
        <f>I18/4</f>
        <v>242</v>
      </c>
      <c r="BO18" s="694">
        <f>I18/4</f>
        <v>242</v>
      </c>
      <c r="BP18" s="694">
        <f>I18/4</f>
        <v>242</v>
      </c>
      <c r="BQ18" s="694">
        <f>I18/4</f>
        <v>242</v>
      </c>
      <c r="BR18" s="694">
        <f t="shared" si="7"/>
        <v>0</v>
      </c>
      <c r="BS18" s="721">
        <f t="shared" si="20"/>
        <v>513448</v>
      </c>
      <c r="BT18" s="721">
        <f t="shared" si="21"/>
        <v>128809.25</v>
      </c>
      <c r="BU18" s="721">
        <f t="shared" si="22"/>
        <v>128809.25</v>
      </c>
      <c r="BV18" s="721">
        <f t="shared" si="23"/>
        <v>128817.25</v>
      </c>
      <c r="BW18" s="721">
        <f t="shared" si="24"/>
        <v>129150.583333333</v>
      </c>
      <c r="BX18" s="721"/>
    </row>
    <row r="19" s="625" customFormat="1" ht="32" customHeight="1" spans="1:76">
      <c r="A19" s="642">
        <v>45586</v>
      </c>
      <c r="B19" s="643" t="s">
        <v>144</v>
      </c>
      <c r="C19" s="644" t="s">
        <v>119</v>
      </c>
      <c r="D19" s="645">
        <v>4500147794</v>
      </c>
      <c r="E19" s="646" t="s">
        <v>193</v>
      </c>
      <c r="F19" s="645" t="s">
        <v>194</v>
      </c>
      <c r="G19" s="648" t="s">
        <v>83</v>
      </c>
      <c r="H19" s="648" t="s">
        <v>84</v>
      </c>
      <c r="I19" s="657">
        <v>800</v>
      </c>
      <c r="J19" s="657">
        <v>0</v>
      </c>
      <c r="K19" s="657">
        <v>8</v>
      </c>
      <c r="L19" s="657">
        <f t="shared" ref="L12:L36" si="25">I19/K19</f>
        <v>100</v>
      </c>
      <c r="M19" s="658">
        <v>45657</v>
      </c>
      <c r="N19" s="658">
        <v>45653</v>
      </c>
      <c r="O19" s="659"/>
      <c r="P19" s="659" t="s">
        <v>93</v>
      </c>
      <c r="Q19" s="845"/>
      <c r="R19" s="845"/>
      <c r="S19" s="845"/>
      <c r="T19" s="845"/>
      <c r="U19" s="777" t="s">
        <v>168</v>
      </c>
      <c r="V19" s="659"/>
      <c r="W19" s="666" t="s">
        <v>148</v>
      </c>
      <c r="X19" s="666" t="s">
        <v>85</v>
      </c>
      <c r="Y19" s="666" t="s">
        <v>85</v>
      </c>
      <c r="Z19" s="666" t="s">
        <v>169</v>
      </c>
      <c r="AA19" s="666"/>
      <c r="AB19" s="650" t="s">
        <v>149</v>
      </c>
      <c r="AC19" s="657" t="s">
        <v>150</v>
      </c>
      <c r="AD19" s="681">
        <v>4.2475</v>
      </c>
      <c r="AE19" s="682">
        <f t="shared" ref="AE12:AE35" si="26">AD19*I19</f>
        <v>3398</v>
      </c>
      <c r="AF19" s="657" t="s">
        <v>195</v>
      </c>
      <c r="AG19" s="657" t="s">
        <v>83</v>
      </c>
      <c r="AH19" s="657" t="s">
        <v>101</v>
      </c>
      <c r="AI19" s="684">
        <f t="shared" ref="AI12:AI26" si="27">I19</f>
        <v>800</v>
      </c>
      <c r="AJ19" s="683"/>
      <c r="AK19" s="684"/>
      <c r="AL19" s="683"/>
      <c r="AM19" s="850"/>
      <c r="AN19" s="683"/>
      <c r="AO19" s="812">
        <f t="shared" ref="AO12:AO24" si="28">I19</f>
        <v>800</v>
      </c>
      <c r="AP19" s="694"/>
      <c r="AQ19" s="694"/>
      <c r="AR19" s="694"/>
      <c r="AS19" s="695"/>
      <c r="AT19" s="816">
        <f t="shared" ref="AT19:AT32" si="29">I19/4</f>
        <v>200</v>
      </c>
      <c r="AU19" s="810">
        <f t="shared" si="16"/>
        <v>200</v>
      </c>
      <c r="AV19" s="810">
        <f t="shared" si="17"/>
        <v>200</v>
      </c>
      <c r="AW19" s="817">
        <f t="shared" si="18"/>
        <v>200</v>
      </c>
      <c r="AX19" s="705"/>
      <c r="AY19" s="694"/>
      <c r="AZ19" s="694"/>
      <c r="BA19" s="706"/>
      <c r="BB19" s="715"/>
      <c r="BC19" s="694"/>
      <c r="BD19" s="694"/>
      <c r="BE19" s="694"/>
      <c r="BF19" s="694">
        <f t="shared" ref="BF17:BF35" si="30">SUM(AT19:BE19)-I19</f>
        <v>0</v>
      </c>
      <c r="BG19" s="694"/>
      <c r="BH19" s="694"/>
      <c r="BI19" s="694"/>
      <c r="BJ19" s="694">
        <f t="shared" ref="BJ12:BJ39" si="31">I19</f>
        <v>800</v>
      </c>
      <c r="BK19" s="694"/>
      <c r="BL19" s="694" t="s">
        <v>102</v>
      </c>
      <c r="BM19" s="814"/>
      <c r="BN19" s="694">
        <f t="shared" ref="BN13:BN32" si="32">I19/4</f>
        <v>200</v>
      </c>
      <c r="BO19" s="694">
        <f t="shared" ref="BO13:BO32" si="33">I19/4</f>
        <v>200</v>
      </c>
      <c r="BP19" s="694">
        <f t="shared" ref="BP13:BP32" si="34">I19/4</f>
        <v>200</v>
      </c>
      <c r="BQ19" s="694">
        <f t="shared" ref="BQ19:BQ32" si="35">I19/4</f>
        <v>200</v>
      </c>
      <c r="BR19" s="694">
        <f t="shared" si="7"/>
        <v>0</v>
      </c>
      <c r="BS19" s="721">
        <f t="shared" si="20"/>
        <v>513280</v>
      </c>
      <c r="BT19" s="721">
        <f t="shared" si="21"/>
        <v>128609.25</v>
      </c>
      <c r="BU19" s="721">
        <f t="shared" si="22"/>
        <v>128609.25</v>
      </c>
      <c r="BV19" s="721">
        <f t="shared" si="23"/>
        <v>128617.25</v>
      </c>
      <c r="BW19" s="721">
        <f t="shared" si="24"/>
        <v>128950.583333333</v>
      </c>
      <c r="BX19" s="721"/>
    </row>
    <row r="20" s="625" customFormat="1" ht="32" customHeight="1" spans="1:76">
      <c r="A20" s="642">
        <v>45586</v>
      </c>
      <c r="B20" s="643" t="s">
        <v>144</v>
      </c>
      <c r="C20" s="644" t="s">
        <v>119</v>
      </c>
      <c r="D20" s="645">
        <v>4500147798</v>
      </c>
      <c r="E20" s="646" t="s">
        <v>179</v>
      </c>
      <c r="F20" s="645" t="s">
        <v>196</v>
      </c>
      <c r="G20" s="648" t="s">
        <v>83</v>
      </c>
      <c r="H20" s="648" t="s">
        <v>84</v>
      </c>
      <c r="I20" s="657">
        <v>1000</v>
      </c>
      <c r="J20" s="657">
        <v>0</v>
      </c>
      <c r="K20" s="657">
        <v>8</v>
      </c>
      <c r="L20" s="657">
        <f t="shared" si="25"/>
        <v>125</v>
      </c>
      <c r="M20" s="658">
        <v>45657</v>
      </c>
      <c r="N20" s="658">
        <v>45653</v>
      </c>
      <c r="O20" s="659"/>
      <c r="P20" s="659" t="s">
        <v>93</v>
      </c>
      <c r="Q20" s="845"/>
      <c r="R20" s="845"/>
      <c r="S20" s="845"/>
      <c r="T20" s="845"/>
      <c r="U20" s="777" t="s">
        <v>173</v>
      </c>
      <c r="V20" s="659"/>
      <c r="W20" s="666" t="s">
        <v>148</v>
      </c>
      <c r="X20" s="666" t="s">
        <v>85</v>
      </c>
      <c r="Y20" s="666" t="s">
        <v>85</v>
      </c>
      <c r="Z20" s="666" t="s">
        <v>169</v>
      </c>
      <c r="AA20" s="666"/>
      <c r="AB20" s="650" t="s">
        <v>149</v>
      </c>
      <c r="AC20" s="657" t="s">
        <v>150</v>
      </c>
      <c r="AD20" s="681">
        <v>4.2475</v>
      </c>
      <c r="AE20" s="682">
        <f t="shared" si="26"/>
        <v>4247.5</v>
      </c>
      <c r="AF20" s="657" t="s">
        <v>197</v>
      </c>
      <c r="AG20" s="657" t="s">
        <v>83</v>
      </c>
      <c r="AH20" s="657" t="s">
        <v>101</v>
      </c>
      <c r="AI20" s="684">
        <f t="shared" si="27"/>
        <v>1000</v>
      </c>
      <c r="AJ20" s="683"/>
      <c r="AK20" s="684"/>
      <c r="AL20" s="683"/>
      <c r="AM20" s="850"/>
      <c r="AN20" s="683"/>
      <c r="AO20" s="812">
        <f t="shared" si="28"/>
        <v>1000</v>
      </c>
      <c r="AP20" s="694"/>
      <c r="AQ20" s="694"/>
      <c r="AR20" s="694"/>
      <c r="AS20" s="695"/>
      <c r="AT20" s="816">
        <f t="shared" si="29"/>
        <v>250</v>
      </c>
      <c r="AU20" s="810">
        <f t="shared" si="16"/>
        <v>250</v>
      </c>
      <c r="AV20" s="810">
        <f t="shared" si="17"/>
        <v>250</v>
      </c>
      <c r="AW20" s="817">
        <f t="shared" si="18"/>
        <v>250</v>
      </c>
      <c r="AX20" s="705"/>
      <c r="AY20" s="694"/>
      <c r="AZ20" s="694"/>
      <c r="BA20" s="706"/>
      <c r="BB20" s="715"/>
      <c r="BC20" s="694"/>
      <c r="BD20" s="694"/>
      <c r="BE20" s="694"/>
      <c r="BF20" s="694">
        <f t="shared" si="30"/>
        <v>0</v>
      </c>
      <c r="BG20" s="694"/>
      <c r="BH20" s="694"/>
      <c r="BI20" s="694"/>
      <c r="BJ20" s="694">
        <f t="shared" si="31"/>
        <v>1000</v>
      </c>
      <c r="BK20" s="694"/>
      <c r="BL20" s="694" t="s">
        <v>102</v>
      </c>
      <c r="BM20" s="814"/>
      <c r="BN20" s="694">
        <f t="shared" si="32"/>
        <v>250</v>
      </c>
      <c r="BO20" s="694">
        <f t="shared" si="33"/>
        <v>250</v>
      </c>
      <c r="BP20" s="694">
        <f t="shared" si="34"/>
        <v>250</v>
      </c>
      <c r="BQ20" s="694">
        <f t="shared" si="35"/>
        <v>250</v>
      </c>
      <c r="BR20" s="694">
        <f t="shared" si="7"/>
        <v>0</v>
      </c>
      <c r="BS20" s="721">
        <f t="shared" si="20"/>
        <v>513480</v>
      </c>
      <c r="BT20" s="721">
        <f t="shared" si="21"/>
        <v>128359.25</v>
      </c>
      <c r="BU20" s="721">
        <f t="shared" si="22"/>
        <v>128359.25</v>
      </c>
      <c r="BV20" s="721">
        <f t="shared" si="23"/>
        <v>128367.25</v>
      </c>
      <c r="BW20" s="721">
        <f t="shared" si="24"/>
        <v>128700.583333333</v>
      </c>
      <c r="BX20" s="721"/>
    </row>
    <row r="21" s="625" customFormat="1" ht="32" customHeight="1" spans="1:76">
      <c r="A21" s="642">
        <v>45624</v>
      </c>
      <c r="B21" s="643" t="s">
        <v>198</v>
      </c>
      <c r="C21" s="644" t="s">
        <v>199</v>
      </c>
      <c r="D21" s="645">
        <v>4500152763</v>
      </c>
      <c r="E21" s="646" t="s">
        <v>200</v>
      </c>
      <c r="F21" s="645" t="s">
        <v>201</v>
      </c>
      <c r="G21" s="648" t="s">
        <v>83</v>
      </c>
      <c r="H21" s="648" t="s">
        <v>84</v>
      </c>
      <c r="I21" s="657">
        <v>656</v>
      </c>
      <c r="J21" s="657">
        <v>0</v>
      </c>
      <c r="K21" s="657">
        <v>8</v>
      </c>
      <c r="L21" s="657">
        <f t="shared" si="25"/>
        <v>82</v>
      </c>
      <c r="M21" s="658">
        <v>45657</v>
      </c>
      <c r="N21" s="658">
        <v>45653</v>
      </c>
      <c r="O21" s="659"/>
      <c r="P21" s="659" t="s">
        <v>93</v>
      </c>
      <c r="Q21" s="845"/>
      <c r="R21" s="845"/>
      <c r="S21" s="845"/>
      <c r="T21" s="845"/>
      <c r="U21" s="777" t="s">
        <v>202</v>
      </c>
      <c r="V21" s="659"/>
      <c r="W21" s="666" t="s">
        <v>203</v>
      </c>
      <c r="X21" s="666"/>
      <c r="Y21" s="666" t="s">
        <v>204</v>
      </c>
      <c r="Z21" s="666"/>
      <c r="AA21" s="666"/>
      <c r="AB21" s="650" t="s">
        <v>205</v>
      </c>
      <c r="AC21" s="657" t="s">
        <v>206</v>
      </c>
      <c r="AD21" s="681">
        <v>4.5774</v>
      </c>
      <c r="AE21" s="682">
        <f t="shared" si="26"/>
        <v>3002.7744</v>
      </c>
      <c r="AF21" s="657" t="s">
        <v>207</v>
      </c>
      <c r="AG21" s="657" t="s">
        <v>83</v>
      </c>
      <c r="AH21" s="657" t="s">
        <v>101</v>
      </c>
      <c r="AI21" s="684">
        <f t="shared" si="27"/>
        <v>656</v>
      </c>
      <c r="AJ21" s="683"/>
      <c r="AK21" s="684"/>
      <c r="AL21" s="683"/>
      <c r="AM21" s="787"/>
      <c r="AN21" s="683"/>
      <c r="AO21" s="812">
        <f t="shared" si="28"/>
        <v>656</v>
      </c>
      <c r="AP21" s="694"/>
      <c r="AQ21" s="694"/>
      <c r="AR21" s="694"/>
      <c r="AS21" s="695"/>
      <c r="AT21" s="816">
        <f t="shared" si="29"/>
        <v>164</v>
      </c>
      <c r="AU21" s="810">
        <f t="shared" ref="AU21:AU30" si="36">I21/4</f>
        <v>164</v>
      </c>
      <c r="AV21" s="810">
        <f t="shared" ref="AV21:AV30" si="37">I21/4</f>
        <v>164</v>
      </c>
      <c r="AW21" s="817">
        <f t="shared" ref="AW21:AW30" si="38">I21/4</f>
        <v>164</v>
      </c>
      <c r="AX21" s="705"/>
      <c r="AY21" s="694"/>
      <c r="AZ21" s="694"/>
      <c r="BA21" s="706"/>
      <c r="BB21" s="715"/>
      <c r="BC21" s="694"/>
      <c r="BD21" s="694"/>
      <c r="BE21" s="694"/>
      <c r="BF21" s="694">
        <f t="shared" si="30"/>
        <v>0</v>
      </c>
      <c r="BG21" s="694"/>
      <c r="BH21" s="694"/>
      <c r="BI21" s="694"/>
      <c r="BJ21" s="694">
        <f t="shared" si="31"/>
        <v>656</v>
      </c>
      <c r="BK21" s="694"/>
      <c r="BL21" s="694" t="s">
        <v>102</v>
      </c>
      <c r="BM21" s="861"/>
      <c r="BN21" s="694">
        <f t="shared" si="32"/>
        <v>164</v>
      </c>
      <c r="BO21" s="694">
        <f t="shared" si="33"/>
        <v>164</v>
      </c>
      <c r="BP21" s="694">
        <f t="shared" si="34"/>
        <v>164</v>
      </c>
      <c r="BQ21" s="694">
        <f t="shared" si="35"/>
        <v>164</v>
      </c>
      <c r="BR21" s="694">
        <f t="shared" si="7"/>
        <v>0</v>
      </c>
      <c r="BS21" s="721">
        <f t="shared" si="20"/>
        <v>513136</v>
      </c>
      <c r="BT21" s="721">
        <f t="shared" si="21"/>
        <v>128195.25</v>
      </c>
      <c r="BU21" s="721">
        <f t="shared" si="22"/>
        <v>128195.25</v>
      </c>
      <c r="BV21" s="721">
        <f t="shared" si="23"/>
        <v>128203.25</v>
      </c>
      <c r="BW21" s="721">
        <f t="shared" si="24"/>
        <v>128536.583333333</v>
      </c>
      <c r="BX21" s="721"/>
    </row>
    <row r="22" s="625" customFormat="1" ht="32" customHeight="1" spans="1:76">
      <c r="A22" s="642">
        <v>45624</v>
      </c>
      <c r="B22" s="643" t="s">
        <v>198</v>
      </c>
      <c r="C22" s="644" t="s">
        <v>199</v>
      </c>
      <c r="D22" s="645">
        <v>4500152763</v>
      </c>
      <c r="E22" s="646" t="s">
        <v>208</v>
      </c>
      <c r="F22" s="645" t="s">
        <v>209</v>
      </c>
      <c r="G22" s="648" t="s">
        <v>83</v>
      </c>
      <c r="H22" s="648" t="s">
        <v>84</v>
      </c>
      <c r="I22" s="657">
        <v>504</v>
      </c>
      <c r="J22" s="657">
        <v>0</v>
      </c>
      <c r="K22" s="657">
        <v>8</v>
      </c>
      <c r="L22" s="657">
        <f t="shared" si="25"/>
        <v>63</v>
      </c>
      <c r="M22" s="658">
        <v>45657</v>
      </c>
      <c r="N22" s="658">
        <v>45653</v>
      </c>
      <c r="O22" s="659"/>
      <c r="P22" s="659" t="s">
        <v>93</v>
      </c>
      <c r="Q22" s="845"/>
      <c r="R22" s="845"/>
      <c r="S22" s="845"/>
      <c r="T22" s="845"/>
      <c r="U22" s="777"/>
      <c r="V22" s="659"/>
      <c r="W22" s="666" t="s">
        <v>203</v>
      </c>
      <c r="X22" s="666"/>
      <c r="Y22" s="666" t="s">
        <v>204</v>
      </c>
      <c r="Z22" s="666"/>
      <c r="AA22" s="666"/>
      <c r="AB22" s="650" t="s">
        <v>205</v>
      </c>
      <c r="AC22" s="657" t="s">
        <v>206</v>
      </c>
      <c r="AD22" s="681">
        <v>4.5774</v>
      </c>
      <c r="AE22" s="682">
        <f t="shared" si="26"/>
        <v>2307.0096</v>
      </c>
      <c r="AF22" s="657" t="s">
        <v>210</v>
      </c>
      <c r="AG22" s="657" t="s">
        <v>83</v>
      </c>
      <c r="AH22" s="657" t="s">
        <v>101</v>
      </c>
      <c r="AI22" s="684">
        <f t="shared" si="27"/>
        <v>504</v>
      </c>
      <c r="AJ22" s="683"/>
      <c r="AK22" s="684"/>
      <c r="AL22" s="683"/>
      <c r="AM22" s="787"/>
      <c r="AN22" s="683"/>
      <c r="AO22" s="812">
        <f t="shared" si="28"/>
        <v>504</v>
      </c>
      <c r="AP22" s="694"/>
      <c r="AQ22" s="694"/>
      <c r="AR22" s="694"/>
      <c r="AS22" s="695"/>
      <c r="AT22" s="816">
        <f t="shared" si="29"/>
        <v>126</v>
      </c>
      <c r="AU22" s="810">
        <f t="shared" si="36"/>
        <v>126</v>
      </c>
      <c r="AV22" s="810">
        <f t="shared" si="37"/>
        <v>126</v>
      </c>
      <c r="AW22" s="817">
        <f t="shared" si="38"/>
        <v>126</v>
      </c>
      <c r="AX22" s="705"/>
      <c r="AY22" s="694"/>
      <c r="AZ22" s="694"/>
      <c r="BA22" s="706"/>
      <c r="BB22" s="715"/>
      <c r="BC22" s="694"/>
      <c r="BD22" s="694"/>
      <c r="BE22" s="694"/>
      <c r="BF22" s="694">
        <f t="shared" si="30"/>
        <v>0</v>
      </c>
      <c r="BG22" s="694"/>
      <c r="BH22" s="694"/>
      <c r="BI22" s="694"/>
      <c r="BJ22" s="694">
        <f t="shared" si="31"/>
        <v>504</v>
      </c>
      <c r="BK22" s="694"/>
      <c r="BL22" s="694" t="s">
        <v>102</v>
      </c>
      <c r="BM22" s="861"/>
      <c r="BN22" s="694">
        <f t="shared" si="32"/>
        <v>126</v>
      </c>
      <c r="BO22" s="694">
        <f t="shared" si="33"/>
        <v>126</v>
      </c>
      <c r="BP22" s="694">
        <f t="shared" si="34"/>
        <v>126</v>
      </c>
      <c r="BQ22" s="694">
        <f t="shared" si="35"/>
        <v>126</v>
      </c>
      <c r="BR22" s="694">
        <f t="shared" si="7"/>
        <v>0</v>
      </c>
      <c r="BS22" s="721">
        <f t="shared" si="20"/>
        <v>512984</v>
      </c>
      <c r="BT22" s="721">
        <f t="shared" si="21"/>
        <v>128069.25</v>
      </c>
      <c r="BU22" s="721">
        <f t="shared" si="22"/>
        <v>128069.25</v>
      </c>
      <c r="BV22" s="721">
        <f t="shared" si="23"/>
        <v>128077.25</v>
      </c>
      <c r="BW22" s="721">
        <f t="shared" si="24"/>
        <v>128410.583333333</v>
      </c>
      <c r="BX22" s="721"/>
    </row>
    <row r="23" s="625" customFormat="1" ht="32" customHeight="1" spans="1:76">
      <c r="A23" s="642">
        <v>45624</v>
      </c>
      <c r="B23" s="643" t="s">
        <v>198</v>
      </c>
      <c r="C23" s="644" t="s">
        <v>199</v>
      </c>
      <c r="D23" s="645">
        <v>4500152763</v>
      </c>
      <c r="E23" s="646" t="s">
        <v>211</v>
      </c>
      <c r="F23" s="645" t="s">
        <v>212</v>
      </c>
      <c r="G23" s="648" t="s">
        <v>83</v>
      </c>
      <c r="H23" s="648" t="s">
        <v>84</v>
      </c>
      <c r="I23" s="657">
        <v>504</v>
      </c>
      <c r="J23" s="657">
        <v>0</v>
      </c>
      <c r="K23" s="657">
        <v>8</v>
      </c>
      <c r="L23" s="657">
        <f t="shared" si="25"/>
        <v>63</v>
      </c>
      <c r="M23" s="658">
        <v>45657</v>
      </c>
      <c r="N23" s="658">
        <v>45653</v>
      </c>
      <c r="O23" s="659"/>
      <c r="P23" s="659" t="s">
        <v>93</v>
      </c>
      <c r="Q23" s="845"/>
      <c r="R23" s="845"/>
      <c r="S23" s="845"/>
      <c r="T23" s="845"/>
      <c r="U23" s="777" t="s">
        <v>213</v>
      </c>
      <c r="V23" s="659"/>
      <c r="W23" s="666" t="s">
        <v>203</v>
      </c>
      <c r="X23" s="666"/>
      <c r="Y23" s="666" t="s">
        <v>204</v>
      </c>
      <c r="Z23" s="666"/>
      <c r="AA23" s="666"/>
      <c r="AB23" s="650" t="s">
        <v>205</v>
      </c>
      <c r="AC23" s="657" t="s">
        <v>206</v>
      </c>
      <c r="AD23" s="681">
        <v>4.5774</v>
      </c>
      <c r="AE23" s="682">
        <f t="shared" si="26"/>
        <v>2307.0096</v>
      </c>
      <c r="AF23" s="657" t="s">
        <v>214</v>
      </c>
      <c r="AG23" s="657" t="s">
        <v>83</v>
      </c>
      <c r="AH23" s="657" t="s">
        <v>101</v>
      </c>
      <c r="AI23" s="684">
        <f t="shared" si="27"/>
        <v>504</v>
      </c>
      <c r="AJ23" s="683"/>
      <c r="AK23" s="684"/>
      <c r="AL23" s="683"/>
      <c r="AM23" s="787"/>
      <c r="AN23" s="683"/>
      <c r="AO23" s="812">
        <f t="shared" si="28"/>
        <v>504</v>
      </c>
      <c r="AP23" s="694"/>
      <c r="AQ23" s="694"/>
      <c r="AR23" s="694"/>
      <c r="AS23" s="695"/>
      <c r="AT23" s="816">
        <f t="shared" si="29"/>
        <v>126</v>
      </c>
      <c r="AU23" s="810">
        <f t="shared" si="36"/>
        <v>126</v>
      </c>
      <c r="AV23" s="810">
        <f t="shared" si="37"/>
        <v>126</v>
      </c>
      <c r="AW23" s="817">
        <f t="shared" si="38"/>
        <v>126</v>
      </c>
      <c r="AX23" s="705"/>
      <c r="AY23" s="694"/>
      <c r="AZ23" s="694"/>
      <c r="BA23" s="706"/>
      <c r="BB23" s="715"/>
      <c r="BC23" s="694"/>
      <c r="BD23" s="694"/>
      <c r="BE23" s="694"/>
      <c r="BF23" s="694">
        <f t="shared" si="30"/>
        <v>0</v>
      </c>
      <c r="BG23" s="694"/>
      <c r="BH23" s="694"/>
      <c r="BI23" s="694"/>
      <c r="BJ23" s="694">
        <f t="shared" si="31"/>
        <v>504</v>
      </c>
      <c r="BK23" s="694"/>
      <c r="BL23" s="694" t="s">
        <v>102</v>
      </c>
      <c r="BM23" s="861"/>
      <c r="BN23" s="694">
        <f t="shared" si="32"/>
        <v>126</v>
      </c>
      <c r="BO23" s="694">
        <f t="shared" si="33"/>
        <v>126</v>
      </c>
      <c r="BP23" s="694">
        <f t="shared" si="34"/>
        <v>126</v>
      </c>
      <c r="BQ23" s="694">
        <f t="shared" si="35"/>
        <v>126</v>
      </c>
      <c r="BR23" s="694">
        <f t="shared" si="7"/>
        <v>0</v>
      </c>
      <c r="BS23" s="721">
        <f t="shared" si="20"/>
        <v>512984</v>
      </c>
      <c r="BT23" s="721">
        <f t="shared" si="21"/>
        <v>127943.25</v>
      </c>
      <c r="BU23" s="721">
        <f t="shared" si="22"/>
        <v>127943.25</v>
      </c>
      <c r="BV23" s="721">
        <f t="shared" si="23"/>
        <v>127951.25</v>
      </c>
      <c r="BW23" s="721">
        <f t="shared" si="24"/>
        <v>128284.583333333</v>
      </c>
      <c r="BX23" s="721"/>
    </row>
    <row r="24" s="625" customFormat="1" ht="32" customHeight="1" spans="1:76">
      <c r="A24" s="642">
        <v>45624</v>
      </c>
      <c r="B24" s="643" t="s">
        <v>198</v>
      </c>
      <c r="C24" s="644" t="s">
        <v>199</v>
      </c>
      <c r="D24" s="645">
        <v>4500152763</v>
      </c>
      <c r="E24" s="646" t="s">
        <v>215</v>
      </c>
      <c r="F24" s="645" t="s">
        <v>216</v>
      </c>
      <c r="G24" s="648" t="s">
        <v>83</v>
      </c>
      <c r="H24" s="648" t="s">
        <v>84</v>
      </c>
      <c r="I24" s="657">
        <v>176</v>
      </c>
      <c r="J24" s="657">
        <v>0</v>
      </c>
      <c r="K24" s="657">
        <v>8</v>
      </c>
      <c r="L24" s="657">
        <f t="shared" si="25"/>
        <v>22</v>
      </c>
      <c r="M24" s="658">
        <v>45657</v>
      </c>
      <c r="N24" s="658">
        <v>45653</v>
      </c>
      <c r="O24" s="659"/>
      <c r="P24" s="659" t="s">
        <v>93</v>
      </c>
      <c r="Q24" s="845"/>
      <c r="R24" s="845"/>
      <c r="S24" s="845"/>
      <c r="T24" s="845"/>
      <c r="U24" s="777" t="s">
        <v>213</v>
      </c>
      <c r="V24" s="659"/>
      <c r="W24" s="666" t="s">
        <v>203</v>
      </c>
      <c r="X24" s="666"/>
      <c r="Y24" s="666" t="s">
        <v>204</v>
      </c>
      <c r="Z24" s="666"/>
      <c r="AA24" s="666"/>
      <c r="AB24" s="650" t="s">
        <v>205</v>
      </c>
      <c r="AC24" s="657" t="s">
        <v>206</v>
      </c>
      <c r="AD24" s="681">
        <v>4.5774</v>
      </c>
      <c r="AE24" s="682">
        <f t="shared" si="26"/>
        <v>805.6224</v>
      </c>
      <c r="AF24" s="657" t="s">
        <v>217</v>
      </c>
      <c r="AG24" s="657" t="s">
        <v>83</v>
      </c>
      <c r="AH24" s="657" t="s">
        <v>101</v>
      </c>
      <c r="AI24" s="684">
        <f t="shared" si="27"/>
        <v>176</v>
      </c>
      <c r="AJ24" s="683"/>
      <c r="AK24" s="684"/>
      <c r="AL24" s="683"/>
      <c r="AM24" s="787"/>
      <c r="AN24" s="683"/>
      <c r="AO24" s="812">
        <f t="shared" si="28"/>
        <v>176</v>
      </c>
      <c r="AP24" s="694"/>
      <c r="AQ24" s="694"/>
      <c r="AR24" s="694"/>
      <c r="AS24" s="695"/>
      <c r="AT24" s="816">
        <f t="shared" si="29"/>
        <v>44</v>
      </c>
      <c r="AU24" s="810">
        <f t="shared" si="36"/>
        <v>44</v>
      </c>
      <c r="AV24" s="810">
        <f t="shared" si="37"/>
        <v>44</v>
      </c>
      <c r="AW24" s="817">
        <f t="shared" si="38"/>
        <v>44</v>
      </c>
      <c r="AX24" s="705"/>
      <c r="AY24" s="694"/>
      <c r="AZ24" s="694"/>
      <c r="BA24" s="706"/>
      <c r="BB24" s="715"/>
      <c r="BC24" s="694"/>
      <c r="BD24" s="694"/>
      <c r="BE24" s="694"/>
      <c r="BF24" s="694">
        <f t="shared" si="30"/>
        <v>0</v>
      </c>
      <c r="BG24" s="694"/>
      <c r="BH24" s="694"/>
      <c r="BI24" s="694"/>
      <c r="BJ24" s="694">
        <f t="shared" si="31"/>
        <v>176</v>
      </c>
      <c r="BK24" s="694"/>
      <c r="BL24" s="694" t="s">
        <v>102</v>
      </c>
      <c r="BM24" s="861"/>
      <c r="BN24" s="694">
        <f t="shared" si="32"/>
        <v>44</v>
      </c>
      <c r="BO24" s="694">
        <f t="shared" si="33"/>
        <v>44</v>
      </c>
      <c r="BP24" s="694">
        <f t="shared" si="34"/>
        <v>44</v>
      </c>
      <c r="BQ24" s="694">
        <f t="shared" si="35"/>
        <v>44</v>
      </c>
      <c r="BR24" s="694">
        <f t="shared" si="7"/>
        <v>0</v>
      </c>
      <c r="BS24" s="721">
        <f t="shared" si="20"/>
        <v>512656</v>
      </c>
      <c r="BT24" s="721">
        <f t="shared" si="21"/>
        <v>127899.25</v>
      </c>
      <c r="BU24" s="721">
        <f t="shared" si="22"/>
        <v>127899.25</v>
      </c>
      <c r="BV24" s="721">
        <f t="shared" si="23"/>
        <v>127907.25</v>
      </c>
      <c r="BW24" s="721">
        <f t="shared" si="24"/>
        <v>128240.583333333</v>
      </c>
      <c r="BX24" s="721"/>
    </row>
    <row r="25" s="625" customFormat="1" ht="32" customHeight="1" spans="1:76">
      <c r="A25" s="642">
        <v>45604</v>
      </c>
      <c r="B25" s="643" t="s">
        <v>218</v>
      </c>
      <c r="C25" s="644" t="s">
        <v>183</v>
      </c>
      <c r="D25" s="645">
        <v>4500150141</v>
      </c>
      <c r="E25" s="646" t="s">
        <v>219</v>
      </c>
      <c r="F25" s="645" t="s">
        <v>220</v>
      </c>
      <c r="G25" s="648" t="s">
        <v>83</v>
      </c>
      <c r="H25" s="648" t="s">
        <v>84</v>
      </c>
      <c r="I25" s="657">
        <v>2800</v>
      </c>
      <c r="J25" s="657">
        <v>0</v>
      </c>
      <c r="K25" s="657">
        <v>8</v>
      </c>
      <c r="L25" s="657">
        <f t="shared" si="25"/>
        <v>350</v>
      </c>
      <c r="M25" s="658">
        <v>45657</v>
      </c>
      <c r="N25" s="658">
        <v>45653</v>
      </c>
      <c r="O25" s="659"/>
      <c r="P25" s="659" t="s">
        <v>93</v>
      </c>
      <c r="Q25" s="845"/>
      <c r="R25" s="845"/>
      <c r="S25" s="845"/>
      <c r="T25" s="845"/>
      <c r="U25" s="777" t="s">
        <v>213</v>
      </c>
      <c r="V25" s="659"/>
      <c r="W25" s="666" t="s">
        <v>221</v>
      </c>
      <c r="X25" s="666"/>
      <c r="Y25" s="666" t="s">
        <v>222</v>
      </c>
      <c r="Z25" s="666"/>
      <c r="AA25" s="666"/>
      <c r="AB25" s="650" t="s">
        <v>223</v>
      </c>
      <c r="AC25" s="657" t="s">
        <v>224</v>
      </c>
      <c r="AD25" s="681">
        <v>4.0808</v>
      </c>
      <c r="AE25" s="682">
        <f t="shared" si="26"/>
        <v>11426.24</v>
      </c>
      <c r="AF25" s="657" t="s">
        <v>225</v>
      </c>
      <c r="AG25" s="657" t="s">
        <v>83</v>
      </c>
      <c r="AH25" s="657" t="s">
        <v>101</v>
      </c>
      <c r="AI25" s="684">
        <f t="shared" si="27"/>
        <v>2800</v>
      </c>
      <c r="AJ25" s="683"/>
      <c r="AK25" s="684"/>
      <c r="AL25" s="683"/>
      <c r="AM25" s="787"/>
      <c r="AN25" s="683"/>
      <c r="AO25" s="812"/>
      <c r="AP25" s="694">
        <f t="shared" ref="AP25:AP36" si="39">I25</f>
        <v>2800</v>
      </c>
      <c r="AQ25" s="694"/>
      <c r="AR25" s="694"/>
      <c r="AS25" s="695"/>
      <c r="AT25" s="816">
        <f t="shared" si="29"/>
        <v>700</v>
      </c>
      <c r="AU25" s="810">
        <f t="shared" si="36"/>
        <v>700</v>
      </c>
      <c r="AV25" s="810">
        <f t="shared" si="37"/>
        <v>700</v>
      </c>
      <c r="AW25" s="817">
        <f t="shared" si="38"/>
        <v>700</v>
      </c>
      <c r="AX25" s="705"/>
      <c r="AY25" s="694"/>
      <c r="AZ25" s="694"/>
      <c r="BA25" s="706"/>
      <c r="BB25" s="715"/>
      <c r="BC25" s="694"/>
      <c r="BD25" s="694"/>
      <c r="BE25" s="694"/>
      <c r="BF25" s="694">
        <f t="shared" si="30"/>
        <v>0</v>
      </c>
      <c r="BG25" s="694"/>
      <c r="BH25" s="694"/>
      <c r="BI25" s="694"/>
      <c r="BJ25" s="694">
        <f t="shared" si="31"/>
        <v>2800</v>
      </c>
      <c r="BK25" s="694"/>
      <c r="BL25" s="694" t="s">
        <v>102</v>
      </c>
      <c r="BM25" s="812"/>
      <c r="BN25" s="694">
        <f t="shared" si="32"/>
        <v>700</v>
      </c>
      <c r="BO25" s="694">
        <f t="shared" si="33"/>
        <v>700</v>
      </c>
      <c r="BP25" s="694">
        <f t="shared" si="34"/>
        <v>700</v>
      </c>
      <c r="BQ25" s="694">
        <f t="shared" si="35"/>
        <v>700</v>
      </c>
      <c r="BR25" s="694">
        <f t="shared" si="7"/>
        <v>0</v>
      </c>
      <c r="BS25" s="721">
        <f t="shared" si="20"/>
        <v>515280</v>
      </c>
      <c r="BT25" s="721">
        <f t="shared" si="21"/>
        <v>127199.25</v>
      </c>
      <c r="BU25" s="721">
        <f t="shared" si="22"/>
        <v>127199.25</v>
      </c>
      <c r="BV25" s="721">
        <f t="shared" si="23"/>
        <v>127207.25</v>
      </c>
      <c r="BW25" s="721">
        <f t="shared" si="24"/>
        <v>127540.583333333</v>
      </c>
      <c r="BX25" s="721"/>
    </row>
    <row r="26" s="625" customFormat="1" ht="32" customHeight="1" spans="1:76">
      <c r="A26" s="642">
        <v>45618</v>
      </c>
      <c r="B26" s="643" t="s">
        <v>226</v>
      </c>
      <c r="C26" s="644" t="s">
        <v>227</v>
      </c>
      <c r="D26" s="645">
        <v>4500152087</v>
      </c>
      <c r="E26" s="646" t="s">
        <v>228</v>
      </c>
      <c r="F26" s="645" t="s">
        <v>229</v>
      </c>
      <c r="G26" s="648" t="s">
        <v>83</v>
      </c>
      <c r="H26" s="648" t="s">
        <v>84</v>
      </c>
      <c r="I26" s="657">
        <v>504</v>
      </c>
      <c r="J26" s="657">
        <v>0</v>
      </c>
      <c r="K26" s="657">
        <v>8</v>
      </c>
      <c r="L26" s="657">
        <f t="shared" si="25"/>
        <v>63</v>
      </c>
      <c r="M26" s="658">
        <v>45660</v>
      </c>
      <c r="N26" s="658">
        <v>45656</v>
      </c>
      <c r="O26" s="659"/>
      <c r="P26" s="659" t="s">
        <v>93</v>
      </c>
      <c r="Q26" s="845"/>
      <c r="R26" s="845"/>
      <c r="S26" s="845"/>
      <c r="T26" s="845"/>
      <c r="U26" s="777" t="s">
        <v>173</v>
      </c>
      <c r="V26" s="659"/>
      <c r="W26" s="666" t="s">
        <v>230</v>
      </c>
      <c r="X26" s="666"/>
      <c r="Y26" s="666" t="s">
        <v>231</v>
      </c>
      <c r="Z26" s="666"/>
      <c r="AA26" s="666"/>
      <c r="AB26" s="650" t="s">
        <v>232</v>
      </c>
      <c r="AC26" s="657" t="s">
        <v>233</v>
      </c>
      <c r="AD26" s="681">
        <v>4.2475</v>
      </c>
      <c r="AE26" s="682">
        <f t="shared" si="26"/>
        <v>2140.74</v>
      </c>
      <c r="AF26" s="657" t="s">
        <v>234</v>
      </c>
      <c r="AG26" s="657" t="s">
        <v>83</v>
      </c>
      <c r="AH26" s="657" t="s">
        <v>101</v>
      </c>
      <c r="AI26" s="684">
        <f t="shared" si="27"/>
        <v>504</v>
      </c>
      <c r="AJ26" s="683"/>
      <c r="AK26" s="684"/>
      <c r="AL26" s="683"/>
      <c r="AM26" s="684"/>
      <c r="AN26" s="683"/>
      <c r="AO26" s="812"/>
      <c r="AP26" s="694">
        <f t="shared" si="39"/>
        <v>504</v>
      </c>
      <c r="AQ26" s="694"/>
      <c r="AR26" s="694"/>
      <c r="AS26" s="695"/>
      <c r="AT26" s="816">
        <f t="shared" si="29"/>
        <v>126</v>
      </c>
      <c r="AU26" s="810">
        <f t="shared" si="36"/>
        <v>126</v>
      </c>
      <c r="AV26" s="810">
        <f t="shared" si="37"/>
        <v>126</v>
      </c>
      <c r="AW26" s="817">
        <f t="shared" si="38"/>
        <v>126</v>
      </c>
      <c r="AX26" s="705"/>
      <c r="AY26" s="694"/>
      <c r="AZ26" s="694"/>
      <c r="BA26" s="706"/>
      <c r="BB26" s="715"/>
      <c r="BC26" s="694"/>
      <c r="BD26" s="694"/>
      <c r="BE26" s="694"/>
      <c r="BF26" s="694">
        <f t="shared" si="30"/>
        <v>0</v>
      </c>
      <c r="BG26" s="694"/>
      <c r="BH26" s="694"/>
      <c r="BI26" s="694"/>
      <c r="BJ26" s="694">
        <f t="shared" si="31"/>
        <v>504</v>
      </c>
      <c r="BK26" s="694"/>
      <c r="BL26" s="694" t="s">
        <v>102</v>
      </c>
      <c r="BM26" s="812"/>
      <c r="BN26" s="694">
        <f t="shared" si="32"/>
        <v>126</v>
      </c>
      <c r="BO26" s="694">
        <f t="shared" si="33"/>
        <v>126</v>
      </c>
      <c r="BP26" s="694">
        <f t="shared" si="34"/>
        <v>126</v>
      </c>
      <c r="BQ26" s="694">
        <f t="shared" si="35"/>
        <v>126</v>
      </c>
      <c r="BR26" s="694">
        <f t="shared" si="7"/>
        <v>0</v>
      </c>
      <c r="BS26" s="721">
        <f t="shared" ref="BS22:BS30" si="40">BN26+BO26+BP26+BQ26+$BS$290</f>
        <v>512984</v>
      </c>
      <c r="BT26" s="721">
        <f t="shared" ref="BT24:BT45" si="41">BT25-BN26</f>
        <v>127073.25</v>
      </c>
      <c r="BU26" s="721">
        <f t="shared" ref="BU24:BU45" si="42">BU25-BO26</f>
        <v>127073.25</v>
      </c>
      <c r="BV26" s="721">
        <f t="shared" ref="BV24:BV45" si="43">BV25-BP26</f>
        <v>127081.25</v>
      </c>
      <c r="BW26" s="721">
        <f t="shared" ref="BW24:BW45" si="44">BW25-BQ26</f>
        <v>127414.583333333</v>
      </c>
      <c r="BX26" s="721"/>
    </row>
    <row r="27" s="625" customFormat="1" ht="32" customHeight="1" spans="1:76">
      <c r="A27" s="642">
        <v>45625</v>
      </c>
      <c r="B27" s="643" t="s">
        <v>235</v>
      </c>
      <c r="C27" s="644" t="s">
        <v>183</v>
      </c>
      <c r="D27" s="645">
        <v>4500152937</v>
      </c>
      <c r="E27" s="646" t="s">
        <v>236</v>
      </c>
      <c r="F27" s="645" t="s">
        <v>237</v>
      </c>
      <c r="G27" s="649" t="s">
        <v>83</v>
      </c>
      <c r="H27" s="648" t="s">
        <v>84</v>
      </c>
      <c r="I27" s="657">
        <v>600</v>
      </c>
      <c r="J27" s="657">
        <v>0</v>
      </c>
      <c r="K27" s="657">
        <v>8</v>
      </c>
      <c r="L27" s="657">
        <f t="shared" si="25"/>
        <v>75</v>
      </c>
      <c r="M27" s="658">
        <v>45660</v>
      </c>
      <c r="N27" s="658">
        <v>45656</v>
      </c>
      <c r="O27" s="659"/>
      <c r="P27" s="659" t="s">
        <v>93</v>
      </c>
      <c r="Q27" s="845"/>
      <c r="R27" s="845"/>
      <c r="S27" s="845"/>
      <c r="T27" s="845"/>
      <c r="U27" s="777" t="s">
        <v>177</v>
      </c>
      <c r="V27" s="659"/>
      <c r="W27" s="666" t="s">
        <v>238</v>
      </c>
      <c r="X27" s="666"/>
      <c r="Y27" s="666" t="s">
        <v>239</v>
      </c>
      <c r="Z27" s="666"/>
      <c r="AA27" s="666"/>
      <c r="AB27" s="650" t="s">
        <v>240</v>
      </c>
      <c r="AC27" s="657" t="s">
        <v>241</v>
      </c>
      <c r="AD27" s="681">
        <v>4.2475</v>
      </c>
      <c r="AE27" s="682">
        <f t="shared" si="26"/>
        <v>2548.5</v>
      </c>
      <c r="AF27" s="657" t="s">
        <v>242</v>
      </c>
      <c r="AG27" s="791" t="s">
        <v>243</v>
      </c>
      <c r="AH27" s="657" t="s">
        <v>101</v>
      </c>
      <c r="AI27" s="684"/>
      <c r="AJ27" s="683"/>
      <c r="AK27" s="684"/>
      <c r="AL27" s="683">
        <f>I27</f>
        <v>600</v>
      </c>
      <c r="AM27" s="851"/>
      <c r="AN27" s="683"/>
      <c r="AO27" s="812"/>
      <c r="AP27" s="694">
        <f t="shared" si="39"/>
        <v>600</v>
      </c>
      <c r="AQ27" s="694"/>
      <c r="AR27" s="694"/>
      <c r="AS27" s="695"/>
      <c r="AT27" s="816">
        <f t="shared" si="29"/>
        <v>150</v>
      </c>
      <c r="AU27" s="810">
        <f t="shared" si="36"/>
        <v>150</v>
      </c>
      <c r="AV27" s="810">
        <f t="shared" si="37"/>
        <v>150</v>
      </c>
      <c r="AW27" s="817">
        <f t="shared" si="38"/>
        <v>150</v>
      </c>
      <c r="AX27" s="705"/>
      <c r="AY27" s="694"/>
      <c r="AZ27" s="694"/>
      <c r="BA27" s="706"/>
      <c r="BB27" s="715"/>
      <c r="BC27" s="694"/>
      <c r="BD27" s="694"/>
      <c r="BE27" s="694"/>
      <c r="BF27" s="694">
        <f t="shared" si="30"/>
        <v>0</v>
      </c>
      <c r="BG27" s="694"/>
      <c r="BH27" s="694"/>
      <c r="BI27" s="694"/>
      <c r="BJ27" s="694">
        <f t="shared" si="31"/>
        <v>600</v>
      </c>
      <c r="BK27" s="694"/>
      <c r="BL27" s="694" t="s">
        <v>102</v>
      </c>
      <c r="BM27" s="862"/>
      <c r="BN27" s="694">
        <f t="shared" si="32"/>
        <v>150</v>
      </c>
      <c r="BO27" s="694">
        <f t="shared" si="33"/>
        <v>150</v>
      </c>
      <c r="BP27" s="694">
        <f t="shared" si="34"/>
        <v>150</v>
      </c>
      <c r="BQ27" s="694">
        <f t="shared" si="35"/>
        <v>150</v>
      </c>
      <c r="BR27" s="694">
        <f t="shared" si="7"/>
        <v>0</v>
      </c>
      <c r="BS27" s="721">
        <f t="shared" si="40"/>
        <v>513080</v>
      </c>
      <c r="BT27" s="721">
        <f t="shared" si="41"/>
        <v>126923.25</v>
      </c>
      <c r="BU27" s="721">
        <f t="shared" si="42"/>
        <v>126923.25</v>
      </c>
      <c r="BV27" s="721">
        <f t="shared" si="43"/>
        <v>126931.25</v>
      </c>
      <c r="BW27" s="721">
        <f t="shared" si="44"/>
        <v>127264.583333333</v>
      </c>
      <c r="BX27" s="721"/>
    </row>
    <row r="28" s="625" customFormat="1" ht="32" customHeight="1" spans="1:76">
      <c r="A28" s="642">
        <v>45625</v>
      </c>
      <c r="B28" s="643" t="s">
        <v>244</v>
      </c>
      <c r="C28" s="644" t="s">
        <v>245</v>
      </c>
      <c r="D28" s="645">
        <v>4500152906</v>
      </c>
      <c r="E28" s="646" t="s">
        <v>246</v>
      </c>
      <c r="F28" s="645" t="s">
        <v>247</v>
      </c>
      <c r="G28" s="649" t="s">
        <v>83</v>
      </c>
      <c r="H28" s="648" t="s">
        <v>84</v>
      </c>
      <c r="I28" s="657">
        <v>704</v>
      </c>
      <c r="J28" s="657">
        <v>0</v>
      </c>
      <c r="K28" s="657">
        <v>8</v>
      </c>
      <c r="L28" s="657">
        <f t="shared" si="25"/>
        <v>88</v>
      </c>
      <c r="M28" s="658">
        <v>45660</v>
      </c>
      <c r="N28" s="658">
        <v>45656</v>
      </c>
      <c r="O28" s="659"/>
      <c r="P28" s="659" t="s">
        <v>93</v>
      </c>
      <c r="Q28" s="845"/>
      <c r="R28" s="845"/>
      <c r="S28" s="845"/>
      <c r="T28" s="845"/>
      <c r="U28" s="777" t="s">
        <v>168</v>
      </c>
      <c r="V28" s="659"/>
      <c r="W28" s="666" t="s">
        <v>238</v>
      </c>
      <c r="X28" s="666"/>
      <c r="Y28" s="666" t="s">
        <v>248</v>
      </c>
      <c r="Z28" s="666"/>
      <c r="AA28" s="666"/>
      <c r="AB28" s="650" t="s">
        <v>249</v>
      </c>
      <c r="AC28" s="657" t="s">
        <v>241</v>
      </c>
      <c r="AD28" s="681">
        <v>4.2475</v>
      </c>
      <c r="AE28" s="682">
        <f t="shared" si="26"/>
        <v>2990.24</v>
      </c>
      <c r="AF28" s="657" t="s">
        <v>250</v>
      </c>
      <c r="AG28" s="791" t="s">
        <v>243</v>
      </c>
      <c r="AH28" s="657" t="s">
        <v>101</v>
      </c>
      <c r="AI28" s="684"/>
      <c r="AJ28" s="683"/>
      <c r="AK28" s="684"/>
      <c r="AL28" s="683">
        <f>I28</f>
        <v>704</v>
      </c>
      <c r="AM28" s="851"/>
      <c r="AN28" s="683"/>
      <c r="AO28" s="812"/>
      <c r="AP28" s="694">
        <f t="shared" si="39"/>
        <v>704</v>
      </c>
      <c r="AQ28" s="694"/>
      <c r="AR28" s="694"/>
      <c r="AS28" s="695"/>
      <c r="AT28" s="816">
        <f t="shared" si="29"/>
        <v>176</v>
      </c>
      <c r="AU28" s="810">
        <f t="shared" si="36"/>
        <v>176</v>
      </c>
      <c r="AV28" s="810">
        <f t="shared" si="37"/>
        <v>176</v>
      </c>
      <c r="AW28" s="817">
        <f t="shared" si="38"/>
        <v>176</v>
      </c>
      <c r="AX28" s="705"/>
      <c r="AY28" s="694"/>
      <c r="AZ28" s="694"/>
      <c r="BA28" s="706"/>
      <c r="BB28" s="715"/>
      <c r="BC28" s="694"/>
      <c r="BD28" s="694"/>
      <c r="BE28" s="694"/>
      <c r="BF28" s="694">
        <f t="shared" si="30"/>
        <v>0</v>
      </c>
      <c r="BG28" s="694"/>
      <c r="BH28" s="694"/>
      <c r="BI28" s="694"/>
      <c r="BJ28" s="694">
        <f t="shared" si="31"/>
        <v>704</v>
      </c>
      <c r="BK28" s="694"/>
      <c r="BL28" s="694" t="s">
        <v>102</v>
      </c>
      <c r="BM28" s="862"/>
      <c r="BN28" s="694">
        <f t="shared" si="32"/>
        <v>176</v>
      </c>
      <c r="BO28" s="694">
        <f t="shared" si="33"/>
        <v>176</v>
      </c>
      <c r="BP28" s="694">
        <f t="shared" si="34"/>
        <v>176</v>
      </c>
      <c r="BQ28" s="694">
        <f t="shared" si="35"/>
        <v>176</v>
      </c>
      <c r="BR28" s="694">
        <f t="shared" si="7"/>
        <v>0</v>
      </c>
      <c r="BS28" s="721">
        <f t="shared" si="40"/>
        <v>513184</v>
      </c>
      <c r="BT28" s="721">
        <f t="shared" si="41"/>
        <v>126747.25</v>
      </c>
      <c r="BU28" s="721">
        <f t="shared" si="42"/>
        <v>126747.25</v>
      </c>
      <c r="BV28" s="721">
        <f t="shared" si="43"/>
        <v>126755.25</v>
      </c>
      <c r="BW28" s="721">
        <f t="shared" si="44"/>
        <v>127088.583333333</v>
      </c>
      <c r="BX28" s="721"/>
    </row>
    <row r="29" s="625" customFormat="1" ht="32" customHeight="1" spans="1:76">
      <c r="A29" s="642">
        <v>45623</v>
      </c>
      <c r="B29" s="643" t="s">
        <v>251</v>
      </c>
      <c r="C29" s="644" t="s">
        <v>119</v>
      </c>
      <c r="D29" s="645">
        <v>4500152685</v>
      </c>
      <c r="E29" s="646" t="s">
        <v>252</v>
      </c>
      <c r="F29" s="645" t="s">
        <v>253</v>
      </c>
      <c r="G29" s="649" t="s">
        <v>254</v>
      </c>
      <c r="H29" s="648" t="s">
        <v>84</v>
      </c>
      <c r="I29" s="657">
        <v>852</v>
      </c>
      <c r="J29" s="657">
        <v>0</v>
      </c>
      <c r="K29" s="657">
        <v>2</v>
      </c>
      <c r="L29" s="657">
        <f t="shared" si="25"/>
        <v>426</v>
      </c>
      <c r="M29" s="658">
        <v>45662</v>
      </c>
      <c r="N29" s="658">
        <v>45658</v>
      </c>
      <c r="O29" s="659"/>
      <c r="P29" s="659" t="s">
        <v>93</v>
      </c>
      <c r="Q29" s="845"/>
      <c r="R29" s="845"/>
      <c r="S29" s="845"/>
      <c r="T29" s="845"/>
      <c r="U29" s="777" t="s">
        <v>255</v>
      </c>
      <c r="V29" s="659"/>
      <c r="W29" s="666" t="s">
        <v>203</v>
      </c>
      <c r="X29" s="666"/>
      <c r="Y29" s="666" t="s">
        <v>85</v>
      </c>
      <c r="Z29" s="666"/>
      <c r="AA29" s="666"/>
      <c r="AB29" s="650" t="s">
        <v>256</v>
      </c>
      <c r="AC29" s="657" t="s">
        <v>257</v>
      </c>
      <c r="AD29" s="681">
        <v>4.7334</v>
      </c>
      <c r="AE29" s="682">
        <f t="shared" si="26"/>
        <v>4032.8568</v>
      </c>
      <c r="AF29" s="657" t="s">
        <v>258</v>
      </c>
      <c r="AG29" s="657" t="s">
        <v>254</v>
      </c>
      <c r="AH29" s="657" t="s">
        <v>101</v>
      </c>
      <c r="AI29" s="684">
        <f t="shared" ref="AI29:AI34" si="45">I29</f>
        <v>852</v>
      </c>
      <c r="AJ29" s="683"/>
      <c r="AK29" s="684"/>
      <c r="AL29" s="683"/>
      <c r="AM29" s="849"/>
      <c r="AN29" s="683"/>
      <c r="AO29" s="812"/>
      <c r="AP29" s="694">
        <f t="shared" si="39"/>
        <v>852</v>
      </c>
      <c r="AQ29" s="694"/>
      <c r="AR29" s="694"/>
      <c r="AS29" s="695"/>
      <c r="AT29" s="816">
        <f t="shared" si="29"/>
        <v>213</v>
      </c>
      <c r="AU29" s="810">
        <f t="shared" si="36"/>
        <v>213</v>
      </c>
      <c r="AV29" s="810">
        <f t="shared" si="37"/>
        <v>213</v>
      </c>
      <c r="AW29" s="817">
        <f t="shared" si="38"/>
        <v>213</v>
      </c>
      <c r="AX29" s="705"/>
      <c r="AY29" s="694"/>
      <c r="AZ29" s="694"/>
      <c r="BA29" s="706"/>
      <c r="BB29" s="715"/>
      <c r="BC29" s="694"/>
      <c r="BD29" s="694"/>
      <c r="BE29" s="694"/>
      <c r="BF29" s="694">
        <f t="shared" si="30"/>
        <v>0</v>
      </c>
      <c r="BG29" s="694"/>
      <c r="BH29" s="694"/>
      <c r="BI29" s="694"/>
      <c r="BJ29" s="694">
        <f t="shared" si="31"/>
        <v>852</v>
      </c>
      <c r="BK29" s="694"/>
      <c r="BL29" s="694" t="s">
        <v>102</v>
      </c>
      <c r="BM29" s="860"/>
      <c r="BN29" s="694">
        <f t="shared" si="32"/>
        <v>213</v>
      </c>
      <c r="BO29" s="694">
        <f t="shared" si="33"/>
        <v>213</v>
      </c>
      <c r="BP29" s="694">
        <f t="shared" si="34"/>
        <v>213</v>
      </c>
      <c r="BQ29" s="694">
        <f t="shared" si="35"/>
        <v>213</v>
      </c>
      <c r="BR29" s="694">
        <f t="shared" si="7"/>
        <v>0</v>
      </c>
      <c r="BS29" s="721">
        <f t="shared" si="40"/>
        <v>513332</v>
      </c>
      <c r="BT29" s="721">
        <f t="shared" si="41"/>
        <v>126534.25</v>
      </c>
      <c r="BU29" s="721">
        <f t="shared" si="42"/>
        <v>126534.25</v>
      </c>
      <c r="BV29" s="721">
        <f t="shared" si="43"/>
        <v>126542.25</v>
      </c>
      <c r="BW29" s="721">
        <f t="shared" si="44"/>
        <v>126875.583333333</v>
      </c>
      <c r="BX29" s="721"/>
    </row>
    <row r="30" s="625" customFormat="1" ht="32" customHeight="1" spans="1:76">
      <c r="A30" s="642">
        <v>45623</v>
      </c>
      <c r="B30" s="643" t="s">
        <v>251</v>
      </c>
      <c r="C30" s="644" t="s">
        <v>119</v>
      </c>
      <c r="D30" s="645">
        <v>4500152678</v>
      </c>
      <c r="E30" s="646" t="s">
        <v>259</v>
      </c>
      <c r="F30" s="645" t="s">
        <v>260</v>
      </c>
      <c r="G30" s="649" t="s">
        <v>254</v>
      </c>
      <c r="H30" s="648" t="s">
        <v>84</v>
      </c>
      <c r="I30" s="657">
        <v>1548</v>
      </c>
      <c r="J30" s="657">
        <v>0</v>
      </c>
      <c r="K30" s="657">
        <v>2</v>
      </c>
      <c r="L30" s="657">
        <f t="shared" si="25"/>
        <v>774</v>
      </c>
      <c r="M30" s="658">
        <v>45662</v>
      </c>
      <c r="N30" s="658">
        <v>45658</v>
      </c>
      <c r="O30" s="659"/>
      <c r="P30" s="659" t="s">
        <v>93</v>
      </c>
      <c r="Q30" s="845"/>
      <c r="R30" s="845"/>
      <c r="S30" s="845"/>
      <c r="T30" s="845"/>
      <c r="U30" s="777" t="s">
        <v>255</v>
      </c>
      <c r="V30" s="659"/>
      <c r="W30" s="666" t="s">
        <v>203</v>
      </c>
      <c r="X30" s="666"/>
      <c r="Y30" s="666" t="s">
        <v>85</v>
      </c>
      <c r="Z30" s="666"/>
      <c r="AA30" s="666"/>
      <c r="AB30" s="650" t="s">
        <v>256</v>
      </c>
      <c r="AC30" s="657" t="s">
        <v>257</v>
      </c>
      <c r="AD30" s="681">
        <v>4.7221</v>
      </c>
      <c r="AE30" s="682">
        <f t="shared" si="26"/>
        <v>7309.8108</v>
      </c>
      <c r="AF30" s="657" t="s">
        <v>261</v>
      </c>
      <c r="AG30" s="657" t="s">
        <v>254</v>
      </c>
      <c r="AH30" s="657" t="s">
        <v>101</v>
      </c>
      <c r="AI30" s="684">
        <f t="shared" si="45"/>
        <v>1548</v>
      </c>
      <c r="AJ30" s="683"/>
      <c r="AK30" s="684"/>
      <c r="AL30" s="683"/>
      <c r="AM30" s="849"/>
      <c r="AN30" s="683"/>
      <c r="AO30" s="812"/>
      <c r="AP30" s="694">
        <f t="shared" si="39"/>
        <v>1548</v>
      </c>
      <c r="AQ30" s="694"/>
      <c r="AR30" s="694"/>
      <c r="AS30" s="695"/>
      <c r="AT30" s="816">
        <f t="shared" si="29"/>
        <v>387</v>
      </c>
      <c r="AU30" s="810">
        <f t="shared" si="36"/>
        <v>387</v>
      </c>
      <c r="AV30" s="810">
        <f t="shared" si="37"/>
        <v>387</v>
      </c>
      <c r="AW30" s="817">
        <f t="shared" si="38"/>
        <v>387</v>
      </c>
      <c r="AX30" s="705"/>
      <c r="AY30" s="694"/>
      <c r="AZ30" s="694"/>
      <c r="BA30" s="706"/>
      <c r="BB30" s="715"/>
      <c r="BC30" s="694"/>
      <c r="BD30" s="694"/>
      <c r="BE30" s="694"/>
      <c r="BF30" s="694">
        <f t="shared" si="30"/>
        <v>0</v>
      </c>
      <c r="BG30" s="694"/>
      <c r="BH30" s="694"/>
      <c r="BI30" s="694"/>
      <c r="BJ30" s="694">
        <f t="shared" si="31"/>
        <v>1548</v>
      </c>
      <c r="BK30" s="694"/>
      <c r="BL30" s="694" t="s">
        <v>102</v>
      </c>
      <c r="BM30" s="860"/>
      <c r="BN30" s="694">
        <f t="shared" si="32"/>
        <v>387</v>
      </c>
      <c r="BO30" s="694">
        <f t="shared" si="33"/>
        <v>387</v>
      </c>
      <c r="BP30" s="694">
        <f t="shared" si="34"/>
        <v>387</v>
      </c>
      <c r="BQ30" s="694">
        <f t="shared" si="35"/>
        <v>387</v>
      </c>
      <c r="BR30" s="694">
        <f t="shared" si="7"/>
        <v>0</v>
      </c>
      <c r="BS30" s="721">
        <f t="shared" si="40"/>
        <v>514028</v>
      </c>
      <c r="BT30" s="721">
        <f t="shared" si="41"/>
        <v>126147.25</v>
      </c>
      <c r="BU30" s="721">
        <f t="shared" si="42"/>
        <v>126147.25</v>
      </c>
      <c r="BV30" s="721">
        <f t="shared" si="43"/>
        <v>126155.25</v>
      </c>
      <c r="BW30" s="721">
        <f t="shared" si="44"/>
        <v>126488.583333333</v>
      </c>
      <c r="BX30" s="721"/>
    </row>
    <row r="31" s="625" customFormat="1" ht="32" customHeight="1" spans="1:76">
      <c r="A31" s="642">
        <v>45604</v>
      </c>
      <c r="B31" s="643" t="s">
        <v>262</v>
      </c>
      <c r="C31" s="644" t="s">
        <v>263</v>
      </c>
      <c r="D31" s="645">
        <v>4500150770</v>
      </c>
      <c r="E31" s="646" t="s">
        <v>264</v>
      </c>
      <c r="F31" s="645" t="s">
        <v>265</v>
      </c>
      <c r="G31" s="648" t="s">
        <v>83</v>
      </c>
      <c r="H31" s="648" t="s">
        <v>84</v>
      </c>
      <c r="I31" s="657">
        <v>256</v>
      </c>
      <c r="J31" s="657">
        <v>0</v>
      </c>
      <c r="K31" s="657">
        <v>8</v>
      </c>
      <c r="L31" s="657">
        <f t="shared" si="25"/>
        <v>32</v>
      </c>
      <c r="M31" s="658">
        <v>45663</v>
      </c>
      <c r="N31" s="658">
        <v>45659</v>
      </c>
      <c r="O31" s="659"/>
      <c r="P31" s="659" t="s">
        <v>93</v>
      </c>
      <c r="Q31" s="845"/>
      <c r="R31" s="845"/>
      <c r="S31" s="845"/>
      <c r="T31" s="845"/>
      <c r="U31" s="777" t="s">
        <v>266</v>
      </c>
      <c r="V31" s="659"/>
      <c r="W31" s="666" t="s">
        <v>267</v>
      </c>
      <c r="X31" s="666"/>
      <c r="Y31" s="666" t="s">
        <v>85</v>
      </c>
      <c r="Z31" s="666"/>
      <c r="AA31" s="666"/>
      <c r="AB31" s="650" t="s">
        <v>268</v>
      </c>
      <c r="AC31" s="657" t="s">
        <v>138</v>
      </c>
      <c r="AD31" s="681">
        <v>4.3169</v>
      </c>
      <c r="AE31" s="682">
        <f t="shared" si="26"/>
        <v>1105.1264</v>
      </c>
      <c r="AF31" s="657" t="s">
        <v>269</v>
      </c>
      <c r="AG31" s="657" t="s">
        <v>83</v>
      </c>
      <c r="AH31" s="657" t="s">
        <v>101</v>
      </c>
      <c r="AI31" s="684">
        <f t="shared" si="45"/>
        <v>256</v>
      </c>
      <c r="AJ31" s="683"/>
      <c r="AK31" s="684"/>
      <c r="AL31" s="683"/>
      <c r="AM31" s="787"/>
      <c r="AN31" s="683"/>
      <c r="AO31" s="812"/>
      <c r="AP31" s="694">
        <f t="shared" si="39"/>
        <v>256</v>
      </c>
      <c r="AQ31" s="694"/>
      <c r="AR31" s="694"/>
      <c r="AS31" s="695"/>
      <c r="AT31" s="816">
        <f t="shared" si="29"/>
        <v>64</v>
      </c>
      <c r="AU31" s="810">
        <f>AT31</f>
        <v>64</v>
      </c>
      <c r="AV31" s="810">
        <f>AU31</f>
        <v>64</v>
      </c>
      <c r="AW31" s="817">
        <f>AV31</f>
        <v>64</v>
      </c>
      <c r="AX31" s="705"/>
      <c r="AY31" s="694"/>
      <c r="AZ31" s="694"/>
      <c r="BA31" s="706"/>
      <c r="BB31" s="715"/>
      <c r="BC31" s="694"/>
      <c r="BD31" s="694"/>
      <c r="BE31" s="694"/>
      <c r="BF31" s="694">
        <f t="shared" si="30"/>
        <v>0</v>
      </c>
      <c r="BG31" s="694"/>
      <c r="BH31" s="694"/>
      <c r="BI31" s="694"/>
      <c r="BJ31" s="694">
        <f t="shared" si="31"/>
        <v>256</v>
      </c>
      <c r="BK31" s="694"/>
      <c r="BL31" s="694" t="s">
        <v>102</v>
      </c>
      <c r="BM31" s="812"/>
      <c r="BN31" s="694">
        <f t="shared" si="32"/>
        <v>64</v>
      </c>
      <c r="BO31" s="694">
        <f t="shared" si="33"/>
        <v>64</v>
      </c>
      <c r="BP31" s="694">
        <f t="shared" si="34"/>
        <v>64</v>
      </c>
      <c r="BQ31" s="694">
        <f t="shared" si="35"/>
        <v>64</v>
      </c>
      <c r="BR31" s="694">
        <f t="shared" si="7"/>
        <v>0</v>
      </c>
      <c r="BS31" s="721">
        <f t="shared" ref="BS31:BS63" si="46">BN31+BO31+BP31+BQ31+$BS$290</f>
        <v>512736</v>
      </c>
      <c r="BT31" s="721">
        <f t="shared" si="41"/>
        <v>126083.25</v>
      </c>
      <c r="BU31" s="721">
        <f t="shared" si="42"/>
        <v>126083.25</v>
      </c>
      <c r="BV31" s="721">
        <f t="shared" si="43"/>
        <v>126091.25</v>
      </c>
      <c r="BW31" s="721">
        <f t="shared" si="44"/>
        <v>126424.583333333</v>
      </c>
      <c r="BX31" s="721"/>
    </row>
    <row r="32" s="625" customFormat="1" ht="32" customHeight="1" spans="1:76">
      <c r="A32" s="642">
        <v>45623</v>
      </c>
      <c r="B32" s="643" t="s">
        <v>270</v>
      </c>
      <c r="C32" s="644" t="s">
        <v>119</v>
      </c>
      <c r="D32" s="645">
        <v>4500152379</v>
      </c>
      <c r="E32" s="646" t="s">
        <v>271</v>
      </c>
      <c r="F32" s="645" t="s">
        <v>272</v>
      </c>
      <c r="G32" s="649" t="s">
        <v>273</v>
      </c>
      <c r="H32" s="648" t="s">
        <v>2</v>
      </c>
      <c r="I32" s="657">
        <v>240</v>
      </c>
      <c r="J32" s="657">
        <v>0</v>
      </c>
      <c r="K32" s="657">
        <v>8</v>
      </c>
      <c r="L32" s="657">
        <f t="shared" si="25"/>
        <v>30</v>
      </c>
      <c r="M32" s="658">
        <v>45664</v>
      </c>
      <c r="N32" s="658">
        <v>45660</v>
      </c>
      <c r="O32" s="659"/>
      <c r="P32" s="659" t="s">
        <v>93</v>
      </c>
      <c r="Q32" s="845"/>
      <c r="R32" s="845"/>
      <c r="S32" s="845"/>
      <c r="T32" s="845"/>
      <c r="U32" s="777" t="s">
        <v>274</v>
      </c>
      <c r="V32" s="659"/>
      <c r="W32" s="666" t="s">
        <v>230</v>
      </c>
      <c r="X32" s="666"/>
      <c r="Y32" s="666" t="s">
        <v>275</v>
      </c>
      <c r="Z32" s="666" t="s">
        <v>276</v>
      </c>
      <c r="AA32" s="666"/>
      <c r="AB32" s="650" t="s">
        <v>277</v>
      </c>
      <c r="AC32" s="657" t="s">
        <v>278</v>
      </c>
      <c r="AD32" s="681">
        <v>4.2589</v>
      </c>
      <c r="AE32" s="682">
        <f t="shared" si="26"/>
        <v>1022.136</v>
      </c>
      <c r="AF32" s="657" t="s">
        <v>279</v>
      </c>
      <c r="AG32" s="657" t="s">
        <v>273</v>
      </c>
      <c r="AH32" s="657" t="s">
        <v>101</v>
      </c>
      <c r="AI32" s="684">
        <f t="shared" si="45"/>
        <v>240</v>
      </c>
      <c r="AJ32" s="683"/>
      <c r="AK32" s="684"/>
      <c r="AL32" s="683"/>
      <c r="AM32" s="849"/>
      <c r="AN32" s="683"/>
      <c r="AO32" s="812"/>
      <c r="AP32" s="694">
        <f t="shared" si="39"/>
        <v>240</v>
      </c>
      <c r="AQ32" s="694"/>
      <c r="AR32" s="694"/>
      <c r="AS32" s="695"/>
      <c r="AT32" s="816"/>
      <c r="AU32" s="810"/>
      <c r="AV32" s="810"/>
      <c r="AW32" s="817"/>
      <c r="AX32" s="705">
        <f>I32</f>
        <v>240</v>
      </c>
      <c r="AY32" s="694"/>
      <c r="AZ32" s="694"/>
      <c r="BA32" s="706"/>
      <c r="BB32" s="715"/>
      <c r="BC32" s="694"/>
      <c r="BD32" s="694"/>
      <c r="BE32" s="694"/>
      <c r="BF32" s="694">
        <f t="shared" si="30"/>
        <v>0</v>
      </c>
      <c r="BG32" s="694"/>
      <c r="BH32" s="694"/>
      <c r="BI32" s="694"/>
      <c r="BJ32" s="694">
        <f t="shared" si="31"/>
        <v>240</v>
      </c>
      <c r="BK32" s="694"/>
      <c r="BL32" s="694" t="s">
        <v>102</v>
      </c>
      <c r="BM32" s="860"/>
      <c r="BN32" s="694">
        <f>I32</f>
        <v>240</v>
      </c>
      <c r="BO32" s="694"/>
      <c r="BP32" s="694"/>
      <c r="BQ32" s="694"/>
      <c r="BR32" s="694">
        <f t="shared" si="7"/>
        <v>0</v>
      </c>
      <c r="BS32" s="721">
        <f t="shared" si="46"/>
        <v>512720</v>
      </c>
      <c r="BT32" s="721">
        <f t="shared" si="41"/>
        <v>125843.25</v>
      </c>
      <c r="BU32" s="721">
        <f t="shared" si="42"/>
        <v>126083.25</v>
      </c>
      <c r="BV32" s="721">
        <f t="shared" si="43"/>
        <v>126091.25</v>
      </c>
      <c r="BW32" s="721">
        <f t="shared" si="44"/>
        <v>126424.583333333</v>
      </c>
      <c r="BX32" s="721"/>
    </row>
    <row r="33" s="625" customFormat="1" ht="32" customHeight="1" spans="1:76">
      <c r="A33" s="642">
        <v>45623</v>
      </c>
      <c r="B33" s="643" t="s">
        <v>270</v>
      </c>
      <c r="C33" s="644" t="s">
        <v>119</v>
      </c>
      <c r="D33" s="645">
        <v>4500152379</v>
      </c>
      <c r="E33" s="646" t="s">
        <v>280</v>
      </c>
      <c r="F33" s="645" t="s">
        <v>281</v>
      </c>
      <c r="G33" s="649" t="s">
        <v>273</v>
      </c>
      <c r="H33" s="648" t="s">
        <v>2</v>
      </c>
      <c r="I33" s="657">
        <v>208</v>
      </c>
      <c r="J33" s="657">
        <v>0</v>
      </c>
      <c r="K33" s="657">
        <v>8</v>
      </c>
      <c r="L33" s="657">
        <f t="shared" si="25"/>
        <v>26</v>
      </c>
      <c r="M33" s="658">
        <v>45664</v>
      </c>
      <c r="N33" s="658">
        <v>45660</v>
      </c>
      <c r="O33" s="659"/>
      <c r="P33" s="659" t="s">
        <v>93</v>
      </c>
      <c r="Q33" s="845"/>
      <c r="R33" s="845"/>
      <c r="S33" s="845"/>
      <c r="T33" s="845"/>
      <c r="U33" s="777" t="s">
        <v>274</v>
      </c>
      <c r="V33" s="659"/>
      <c r="W33" s="666" t="s">
        <v>230</v>
      </c>
      <c r="X33" s="666"/>
      <c r="Y33" s="666" t="s">
        <v>275</v>
      </c>
      <c r="Z33" s="666" t="s">
        <v>276</v>
      </c>
      <c r="AA33" s="666"/>
      <c r="AB33" s="650" t="s">
        <v>277</v>
      </c>
      <c r="AC33" s="657" t="s">
        <v>278</v>
      </c>
      <c r="AD33" s="681">
        <v>4.2589</v>
      </c>
      <c r="AE33" s="682">
        <f t="shared" si="26"/>
        <v>885.8512</v>
      </c>
      <c r="AF33" s="657" t="s">
        <v>279</v>
      </c>
      <c r="AG33" s="657" t="s">
        <v>273</v>
      </c>
      <c r="AH33" s="657" t="s">
        <v>101</v>
      </c>
      <c r="AI33" s="684">
        <f t="shared" si="45"/>
        <v>208</v>
      </c>
      <c r="AJ33" s="683"/>
      <c r="AK33" s="684"/>
      <c r="AL33" s="683"/>
      <c r="AM33" s="849"/>
      <c r="AN33" s="683"/>
      <c r="AO33" s="812"/>
      <c r="AP33" s="694">
        <f t="shared" si="39"/>
        <v>208</v>
      </c>
      <c r="AQ33" s="694"/>
      <c r="AR33" s="694"/>
      <c r="AS33" s="695"/>
      <c r="AT33" s="816"/>
      <c r="AU33" s="810"/>
      <c r="AV33" s="810"/>
      <c r="AW33" s="817"/>
      <c r="AX33" s="705">
        <f>I33</f>
        <v>208</v>
      </c>
      <c r="AY33" s="694"/>
      <c r="AZ33" s="694"/>
      <c r="BA33" s="706"/>
      <c r="BB33" s="715"/>
      <c r="BC33" s="694"/>
      <c r="BD33" s="694"/>
      <c r="BE33" s="694"/>
      <c r="BF33" s="694">
        <f t="shared" si="30"/>
        <v>0</v>
      </c>
      <c r="BG33" s="694"/>
      <c r="BH33" s="694"/>
      <c r="BI33" s="694"/>
      <c r="BJ33" s="694">
        <f t="shared" si="31"/>
        <v>208</v>
      </c>
      <c r="BK33" s="694"/>
      <c r="BL33" s="694" t="s">
        <v>102</v>
      </c>
      <c r="BM33" s="860"/>
      <c r="BN33" s="694">
        <f>I33</f>
        <v>208</v>
      </c>
      <c r="BO33" s="694"/>
      <c r="BP33" s="694"/>
      <c r="BQ33" s="694"/>
      <c r="BR33" s="694">
        <f t="shared" si="7"/>
        <v>0</v>
      </c>
      <c r="BS33" s="721">
        <f t="shared" si="46"/>
        <v>512688</v>
      </c>
      <c r="BT33" s="721">
        <f t="shared" si="41"/>
        <v>125635.25</v>
      </c>
      <c r="BU33" s="721">
        <f t="shared" si="42"/>
        <v>126083.25</v>
      </c>
      <c r="BV33" s="721">
        <f t="shared" si="43"/>
        <v>126091.25</v>
      </c>
      <c r="BW33" s="721">
        <f t="shared" si="44"/>
        <v>126424.583333333</v>
      </c>
      <c r="BX33" s="721"/>
    </row>
    <row r="34" s="625" customFormat="1" ht="32" customHeight="1" spans="1:76">
      <c r="A34" s="642">
        <v>45623</v>
      </c>
      <c r="B34" s="643" t="s">
        <v>270</v>
      </c>
      <c r="C34" s="644" t="s">
        <v>119</v>
      </c>
      <c r="D34" s="645">
        <v>4500152657</v>
      </c>
      <c r="E34" s="646" t="s">
        <v>282</v>
      </c>
      <c r="F34" s="645" t="s">
        <v>283</v>
      </c>
      <c r="G34" s="649" t="s">
        <v>273</v>
      </c>
      <c r="H34" s="648" t="s">
        <v>2</v>
      </c>
      <c r="I34" s="657">
        <v>760</v>
      </c>
      <c r="J34" s="657">
        <v>0</v>
      </c>
      <c r="K34" s="657">
        <v>8</v>
      </c>
      <c r="L34" s="657">
        <f t="shared" si="25"/>
        <v>95</v>
      </c>
      <c r="M34" s="658">
        <v>45664</v>
      </c>
      <c r="N34" s="658">
        <v>45660</v>
      </c>
      <c r="O34" s="659"/>
      <c r="P34" s="659" t="s">
        <v>93</v>
      </c>
      <c r="Q34" s="845"/>
      <c r="R34" s="845"/>
      <c r="S34" s="845"/>
      <c r="T34" s="845"/>
      <c r="U34" s="777" t="s">
        <v>284</v>
      </c>
      <c r="V34" s="659"/>
      <c r="W34" s="666" t="s">
        <v>230</v>
      </c>
      <c r="X34" s="666"/>
      <c r="Y34" s="666" t="s">
        <v>275</v>
      </c>
      <c r="Z34" s="666" t="s">
        <v>276</v>
      </c>
      <c r="AA34" s="666"/>
      <c r="AB34" s="650" t="s">
        <v>277</v>
      </c>
      <c r="AC34" s="657" t="s">
        <v>278</v>
      </c>
      <c r="AD34" s="681">
        <v>4.2475</v>
      </c>
      <c r="AE34" s="682">
        <f t="shared" si="26"/>
        <v>3228.1</v>
      </c>
      <c r="AF34" s="657" t="s">
        <v>285</v>
      </c>
      <c r="AG34" s="657" t="s">
        <v>273</v>
      </c>
      <c r="AH34" s="657" t="s">
        <v>101</v>
      </c>
      <c r="AI34" s="684">
        <f t="shared" si="45"/>
        <v>760</v>
      </c>
      <c r="AJ34" s="683"/>
      <c r="AK34" s="684"/>
      <c r="AL34" s="683"/>
      <c r="AM34" s="849"/>
      <c r="AN34" s="683"/>
      <c r="AO34" s="812"/>
      <c r="AP34" s="694">
        <f t="shared" si="39"/>
        <v>760</v>
      </c>
      <c r="AQ34" s="694"/>
      <c r="AR34" s="694"/>
      <c r="AS34" s="695"/>
      <c r="AT34" s="816"/>
      <c r="AU34" s="810"/>
      <c r="AV34" s="810"/>
      <c r="AW34" s="817"/>
      <c r="AX34" s="705">
        <f>I34</f>
        <v>760</v>
      </c>
      <c r="AY34" s="694"/>
      <c r="AZ34" s="694"/>
      <c r="BA34" s="706"/>
      <c r="BB34" s="715"/>
      <c r="BC34" s="694"/>
      <c r="BD34" s="694"/>
      <c r="BE34" s="694"/>
      <c r="BF34" s="694">
        <f t="shared" si="30"/>
        <v>0</v>
      </c>
      <c r="BG34" s="694"/>
      <c r="BH34" s="694"/>
      <c r="BI34" s="694"/>
      <c r="BJ34" s="694">
        <f t="shared" si="31"/>
        <v>760</v>
      </c>
      <c r="BK34" s="694"/>
      <c r="BL34" s="694" t="s">
        <v>102</v>
      </c>
      <c r="BM34" s="860"/>
      <c r="BN34" s="694">
        <f>I34</f>
        <v>760</v>
      </c>
      <c r="BO34" s="694"/>
      <c r="BP34" s="694"/>
      <c r="BQ34" s="694"/>
      <c r="BR34" s="694">
        <f t="shared" si="7"/>
        <v>0</v>
      </c>
      <c r="BS34" s="721">
        <f t="shared" si="46"/>
        <v>513240</v>
      </c>
      <c r="BT34" s="721">
        <f t="shared" si="41"/>
        <v>124875.25</v>
      </c>
      <c r="BU34" s="721">
        <f t="shared" si="42"/>
        <v>126083.25</v>
      </c>
      <c r="BV34" s="721">
        <f t="shared" si="43"/>
        <v>126091.25</v>
      </c>
      <c r="BW34" s="721">
        <f t="shared" si="44"/>
        <v>126424.583333333</v>
      </c>
      <c r="BX34" s="721"/>
    </row>
    <row r="35" s="625" customFormat="1" ht="32" customHeight="1" spans="1:76">
      <c r="A35" s="642">
        <v>45623</v>
      </c>
      <c r="B35" s="650" t="s">
        <v>286</v>
      </c>
      <c r="C35" s="839" t="s">
        <v>119</v>
      </c>
      <c r="D35" s="645">
        <v>4500152429</v>
      </c>
      <c r="E35" s="646" t="s">
        <v>287</v>
      </c>
      <c r="F35" s="645" t="s">
        <v>288</v>
      </c>
      <c r="G35" s="649" t="s">
        <v>254</v>
      </c>
      <c r="H35" s="648" t="s">
        <v>84</v>
      </c>
      <c r="I35" s="657">
        <v>590</v>
      </c>
      <c r="J35" s="657">
        <v>0</v>
      </c>
      <c r="K35" s="657">
        <v>2</v>
      </c>
      <c r="L35" s="657">
        <f t="shared" si="25"/>
        <v>295</v>
      </c>
      <c r="M35" s="658">
        <v>45665</v>
      </c>
      <c r="N35" s="658">
        <v>45661</v>
      </c>
      <c r="O35" s="659" t="s">
        <v>289</v>
      </c>
      <c r="P35" s="659" t="s">
        <v>93</v>
      </c>
      <c r="Q35" s="845"/>
      <c r="R35" s="845"/>
      <c r="S35" s="845"/>
      <c r="T35" s="845"/>
      <c r="U35" s="777" t="s">
        <v>290</v>
      </c>
      <c r="V35" s="659"/>
      <c r="W35" s="666" t="s">
        <v>230</v>
      </c>
      <c r="X35" s="666"/>
      <c r="Y35" s="666" t="s">
        <v>85</v>
      </c>
      <c r="Z35" s="666"/>
      <c r="AA35" s="666"/>
      <c r="AB35" s="650" t="s">
        <v>291</v>
      </c>
      <c r="AC35" s="657" t="s">
        <v>292</v>
      </c>
      <c r="AD35" s="681">
        <v>4.3446</v>
      </c>
      <c r="AE35" s="682">
        <f t="shared" si="26"/>
        <v>2563.314</v>
      </c>
      <c r="AF35" s="657" t="s">
        <v>293</v>
      </c>
      <c r="AG35" s="657" t="s">
        <v>254</v>
      </c>
      <c r="AH35" s="657" t="s">
        <v>101</v>
      </c>
      <c r="AI35" s="684"/>
      <c r="AJ35" s="683">
        <f>I35</f>
        <v>590</v>
      </c>
      <c r="AK35" s="684"/>
      <c r="AL35" s="683"/>
      <c r="AM35" s="849"/>
      <c r="AN35" s="683"/>
      <c r="AO35" s="812"/>
      <c r="AP35" s="694">
        <f t="shared" si="39"/>
        <v>590</v>
      </c>
      <c r="AQ35" s="694"/>
      <c r="AR35" s="694"/>
      <c r="AS35" s="695"/>
      <c r="AT35" s="816"/>
      <c r="AU35" s="810"/>
      <c r="AV35" s="810"/>
      <c r="AW35" s="817"/>
      <c r="AX35" s="705">
        <f>I35/4</f>
        <v>147.5</v>
      </c>
      <c r="AY35" s="694">
        <f>I35/4</f>
        <v>147.5</v>
      </c>
      <c r="AZ35" s="694">
        <f>AY35</f>
        <v>147.5</v>
      </c>
      <c r="BA35" s="706">
        <f>I35/4</f>
        <v>147.5</v>
      </c>
      <c r="BB35" s="715"/>
      <c r="BC35" s="694"/>
      <c r="BD35" s="694"/>
      <c r="BE35" s="694"/>
      <c r="BF35" s="694">
        <f t="shared" si="30"/>
        <v>0</v>
      </c>
      <c r="BG35" s="694"/>
      <c r="BH35" s="694"/>
      <c r="BI35" s="694"/>
      <c r="BJ35" s="694">
        <f t="shared" si="31"/>
        <v>590</v>
      </c>
      <c r="BK35" s="694"/>
      <c r="BL35" s="694" t="s">
        <v>102</v>
      </c>
      <c r="BM35" s="860"/>
      <c r="BN35" s="694">
        <f>I35/4</f>
        <v>147.5</v>
      </c>
      <c r="BO35" s="694">
        <f>I35/4</f>
        <v>147.5</v>
      </c>
      <c r="BP35" s="694">
        <f>I35/4</f>
        <v>147.5</v>
      </c>
      <c r="BQ35" s="694">
        <f>I35/4</f>
        <v>147.5</v>
      </c>
      <c r="BR35" s="694">
        <f t="shared" si="7"/>
        <v>0</v>
      </c>
      <c r="BS35" s="721">
        <f t="shared" si="46"/>
        <v>513070</v>
      </c>
      <c r="BT35" s="721">
        <f t="shared" si="41"/>
        <v>124727.75</v>
      </c>
      <c r="BU35" s="721">
        <f t="shared" si="42"/>
        <v>125935.75</v>
      </c>
      <c r="BV35" s="721">
        <f t="shared" si="43"/>
        <v>125943.75</v>
      </c>
      <c r="BW35" s="721">
        <f t="shared" si="44"/>
        <v>126277.083333333</v>
      </c>
      <c r="BX35" s="721"/>
    </row>
    <row r="36" s="625" customFormat="1" ht="32" customHeight="1" spans="1:76">
      <c r="A36" s="642">
        <v>45645</v>
      </c>
      <c r="B36" s="643"/>
      <c r="C36" s="644"/>
      <c r="D36" s="645" t="s">
        <v>294</v>
      </c>
      <c r="E36" s="646"/>
      <c r="F36" s="645"/>
      <c r="G36" s="648" t="s">
        <v>83</v>
      </c>
      <c r="H36" s="648" t="s">
        <v>84</v>
      </c>
      <c r="I36" s="657">
        <v>120</v>
      </c>
      <c r="J36" s="657">
        <v>0</v>
      </c>
      <c r="K36" s="657">
        <v>8</v>
      </c>
      <c r="L36" s="657">
        <f t="shared" si="25"/>
        <v>15</v>
      </c>
      <c r="M36" s="658">
        <v>45665</v>
      </c>
      <c r="N36" s="658">
        <v>45661</v>
      </c>
      <c r="O36" s="659"/>
      <c r="P36" s="659" t="s">
        <v>93</v>
      </c>
      <c r="Q36" s="845"/>
      <c r="R36" s="845"/>
      <c r="S36" s="845"/>
      <c r="T36" s="845"/>
      <c r="U36" s="777"/>
      <c r="V36" s="659"/>
      <c r="W36" s="666" t="s">
        <v>295</v>
      </c>
      <c r="X36" s="666"/>
      <c r="Y36" s="666" t="s">
        <v>85</v>
      </c>
      <c r="Z36" s="666"/>
      <c r="AA36" s="666"/>
      <c r="AB36" s="650" t="s">
        <v>296</v>
      </c>
      <c r="AC36" s="657" t="s">
        <v>297</v>
      </c>
      <c r="AD36" s="681"/>
      <c r="AE36" s="682"/>
      <c r="AF36" s="657"/>
      <c r="AG36" s="657" t="s">
        <v>83</v>
      </c>
      <c r="AH36" s="657" t="s">
        <v>101</v>
      </c>
      <c r="AI36" s="684"/>
      <c r="AJ36" s="683">
        <f>I36</f>
        <v>120</v>
      </c>
      <c r="AK36" s="684"/>
      <c r="AL36" s="683"/>
      <c r="AM36" s="851"/>
      <c r="AN36" s="694"/>
      <c r="AO36" s="812"/>
      <c r="AP36" s="694">
        <f t="shared" si="39"/>
        <v>120</v>
      </c>
      <c r="AQ36" s="694"/>
      <c r="AR36" s="694"/>
      <c r="AS36" s="695"/>
      <c r="AT36" s="816"/>
      <c r="AU36" s="810"/>
      <c r="AV36" s="810"/>
      <c r="AW36" s="817"/>
      <c r="AX36" s="705">
        <f>I36/4</f>
        <v>30</v>
      </c>
      <c r="AY36" s="694">
        <f>AX36</f>
        <v>30</v>
      </c>
      <c r="AZ36" s="694">
        <f>AX36</f>
        <v>30</v>
      </c>
      <c r="BA36" s="706">
        <f>AX36</f>
        <v>30</v>
      </c>
      <c r="BB36" s="715"/>
      <c r="BC36" s="694"/>
      <c r="BD36" s="694"/>
      <c r="BE36" s="694"/>
      <c r="BF36" s="694"/>
      <c r="BG36" s="694"/>
      <c r="BH36" s="694"/>
      <c r="BI36" s="694"/>
      <c r="BJ36" s="694">
        <f t="shared" si="31"/>
        <v>120</v>
      </c>
      <c r="BK36" s="694"/>
      <c r="BL36" s="694" t="s">
        <v>102</v>
      </c>
      <c r="BM36" s="862"/>
      <c r="BN36" s="694">
        <f>I36/4</f>
        <v>30</v>
      </c>
      <c r="BO36" s="694">
        <f>I36/4</f>
        <v>30</v>
      </c>
      <c r="BP36" s="694">
        <f>I36/4</f>
        <v>30</v>
      </c>
      <c r="BQ36" s="694">
        <f>I36/4</f>
        <v>30</v>
      </c>
      <c r="BR36" s="694">
        <f t="shared" si="7"/>
        <v>0</v>
      </c>
      <c r="BS36" s="721">
        <f t="shared" si="46"/>
        <v>512600</v>
      </c>
      <c r="BT36" s="721">
        <f t="shared" si="41"/>
        <v>124697.75</v>
      </c>
      <c r="BU36" s="721">
        <f t="shared" si="42"/>
        <v>125905.75</v>
      </c>
      <c r="BV36" s="721">
        <f t="shared" si="43"/>
        <v>125913.75</v>
      </c>
      <c r="BW36" s="721">
        <f t="shared" si="44"/>
        <v>126247.083333333</v>
      </c>
      <c r="BX36" s="657"/>
    </row>
    <row r="37" s="625" customFormat="1" ht="32" customHeight="1" spans="1:76">
      <c r="A37" s="642">
        <v>45615</v>
      </c>
      <c r="B37" s="643" t="s">
        <v>298</v>
      </c>
      <c r="C37" s="644" t="s">
        <v>119</v>
      </c>
      <c r="D37" s="645">
        <v>4500151779</v>
      </c>
      <c r="E37" s="646"/>
      <c r="F37" s="645" t="s">
        <v>299</v>
      </c>
      <c r="G37" s="648" t="s">
        <v>83</v>
      </c>
      <c r="H37" s="648" t="s">
        <v>84</v>
      </c>
      <c r="I37" s="657">
        <v>640</v>
      </c>
      <c r="J37" s="657">
        <v>0</v>
      </c>
      <c r="K37" s="657">
        <v>8</v>
      </c>
      <c r="L37" s="657">
        <v>80</v>
      </c>
      <c r="M37" s="658">
        <v>45666</v>
      </c>
      <c r="N37" s="658">
        <v>45663</v>
      </c>
      <c r="O37" s="659"/>
      <c r="P37" s="659" t="s">
        <v>93</v>
      </c>
      <c r="Q37" s="845"/>
      <c r="R37" s="845"/>
      <c r="S37" s="845"/>
      <c r="T37" s="845"/>
      <c r="U37" s="777" t="s">
        <v>300</v>
      </c>
      <c r="V37" s="659"/>
      <c r="W37" s="666" t="s">
        <v>301</v>
      </c>
      <c r="X37" s="666"/>
      <c r="Y37" s="666" t="s">
        <v>85</v>
      </c>
      <c r="Z37" s="666"/>
      <c r="AA37" s="666"/>
      <c r="AB37" s="650" t="s">
        <v>302</v>
      </c>
      <c r="AC37" s="657" t="s">
        <v>303</v>
      </c>
      <c r="AD37" s="681">
        <v>4.2475</v>
      </c>
      <c r="AE37" s="682">
        <v>2718.4</v>
      </c>
      <c r="AF37" s="657" t="s">
        <v>304</v>
      </c>
      <c r="AG37" s="657" t="s">
        <v>83</v>
      </c>
      <c r="AH37" s="657" t="s">
        <v>101</v>
      </c>
      <c r="AI37" s="684">
        <f>I37</f>
        <v>640</v>
      </c>
      <c r="AJ37" s="683"/>
      <c r="AK37" s="684"/>
      <c r="AL37" s="683"/>
      <c r="AM37" s="684"/>
      <c r="AN37" s="694"/>
      <c r="AO37" s="812">
        <f>I37</f>
        <v>640</v>
      </c>
      <c r="AP37" s="694"/>
      <c r="AQ37" s="694"/>
      <c r="AR37" s="694"/>
      <c r="AS37" s="695"/>
      <c r="AT37" s="816">
        <f>I37/4</f>
        <v>160</v>
      </c>
      <c r="AU37" s="810">
        <f>AT37</f>
        <v>160</v>
      </c>
      <c r="AV37" s="810">
        <f>AU37</f>
        <v>160</v>
      </c>
      <c r="AW37" s="817">
        <f>AV37</f>
        <v>160</v>
      </c>
      <c r="AX37" s="705"/>
      <c r="AY37" s="694"/>
      <c r="AZ37" s="694"/>
      <c r="BA37" s="706"/>
      <c r="BB37" s="715"/>
      <c r="BC37" s="694"/>
      <c r="BD37" s="694"/>
      <c r="BE37" s="694"/>
      <c r="BF37" s="694">
        <f t="shared" ref="BF37:BF42" si="47">SUM(AT37:BE37)-I37</f>
        <v>0</v>
      </c>
      <c r="BG37" s="694"/>
      <c r="BH37" s="694"/>
      <c r="BI37" s="694"/>
      <c r="BJ37" s="694">
        <f t="shared" si="31"/>
        <v>640</v>
      </c>
      <c r="BK37" s="694"/>
      <c r="BL37" s="694" t="s">
        <v>102</v>
      </c>
      <c r="BM37" s="812">
        <v>160</v>
      </c>
      <c r="BN37" s="694">
        <f>I37/4</f>
        <v>160</v>
      </c>
      <c r="BO37" s="694">
        <f>I37/4</f>
        <v>160</v>
      </c>
      <c r="BP37" s="694">
        <f>I37/4</f>
        <v>160</v>
      </c>
      <c r="BQ37" s="694">
        <f>I37/4</f>
        <v>160</v>
      </c>
      <c r="BR37" s="694">
        <f t="shared" si="7"/>
        <v>0</v>
      </c>
      <c r="BS37" s="721">
        <f t="shared" si="46"/>
        <v>513120</v>
      </c>
      <c r="BT37" s="721">
        <f t="shared" si="41"/>
        <v>124537.75</v>
      </c>
      <c r="BU37" s="721">
        <f t="shared" si="42"/>
        <v>125745.75</v>
      </c>
      <c r="BV37" s="721">
        <f t="shared" si="43"/>
        <v>125753.75</v>
      </c>
      <c r="BW37" s="721">
        <f t="shared" si="44"/>
        <v>126087.083333333</v>
      </c>
      <c r="BX37" s="657"/>
    </row>
    <row r="38" s="625" customFormat="1" ht="32" customHeight="1" spans="1:76">
      <c r="A38" s="642">
        <v>45629</v>
      </c>
      <c r="B38" s="643" t="s">
        <v>305</v>
      </c>
      <c r="C38" s="644" t="s">
        <v>119</v>
      </c>
      <c r="D38" s="645">
        <v>4500153169</v>
      </c>
      <c r="E38" s="646" t="s">
        <v>306</v>
      </c>
      <c r="F38" s="645" t="s">
        <v>307</v>
      </c>
      <c r="G38" s="648" t="s">
        <v>308</v>
      </c>
      <c r="H38" s="648" t="s">
        <v>84</v>
      </c>
      <c r="I38" s="657">
        <v>300</v>
      </c>
      <c r="J38" s="657">
        <v>0</v>
      </c>
      <c r="K38" s="657">
        <v>4</v>
      </c>
      <c r="L38" s="657">
        <f t="shared" ref="L38:L52" si="48">I38/K38</f>
        <v>75</v>
      </c>
      <c r="M38" s="658">
        <v>45670</v>
      </c>
      <c r="N38" s="658">
        <v>45666</v>
      </c>
      <c r="O38" s="659"/>
      <c r="P38" s="659" t="s">
        <v>93</v>
      </c>
      <c r="Q38" s="845"/>
      <c r="R38" s="845"/>
      <c r="S38" s="845"/>
      <c r="T38" s="845"/>
      <c r="U38" s="777" t="s">
        <v>290</v>
      </c>
      <c r="V38" s="659"/>
      <c r="W38" s="666" t="s">
        <v>309</v>
      </c>
      <c r="X38" s="666"/>
      <c r="Y38" s="666" t="s">
        <v>85</v>
      </c>
      <c r="Z38" s="666"/>
      <c r="AA38" s="666"/>
      <c r="AB38" s="650" t="s">
        <v>310</v>
      </c>
      <c r="AC38" s="657" t="s">
        <v>311</v>
      </c>
      <c r="AD38" s="681">
        <v>4.1317</v>
      </c>
      <c r="AE38" s="682">
        <f>AD38*I38</f>
        <v>1239.51</v>
      </c>
      <c r="AF38" s="657" t="s">
        <v>312</v>
      </c>
      <c r="AG38" s="657" t="s">
        <v>308</v>
      </c>
      <c r="AH38" s="657" t="s">
        <v>101</v>
      </c>
      <c r="AI38" s="684"/>
      <c r="AJ38" s="683">
        <f>I38</f>
        <v>300</v>
      </c>
      <c r="AK38" s="684"/>
      <c r="AL38" s="683"/>
      <c r="AM38" s="851"/>
      <c r="AN38" s="683"/>
      <c r="AO38" s="812"/>
      <c r="AP38" s="694">
        <f>I38</f>
        <v>300</v>
      </c>
      <c r="AQ38" s="694"/>
      <c r="AR38" s="694"/>
      <c r="AS38" s="695"/>
      <c r="AT38" s="816"/>
      <c r="AU38" s="810"/>
      <c r="AV38" s="810"/>
      <c r="AW38" s="817"/>
      <c r="AX38" s="705">
        <f>I38/4</f>
        <v>75</v>
      </c>
      <c r="AY38" s="694">
        <f>I38/4</f>
        <v>75</v>
      </c>
      <c r="AZ38" s="694">
        <f>I38/4</f>
        <v>75</v>
      </c>
      <c r="BA38" s="706">
        <f>I38/4</f>
        <v>75</v>
      </c>
      <c r="BB38" s="715"/>
      <c r="BC38" s="694"/>
      <c r="BD38" s="694"/>
      <c r="BE38" s="694"/>
      <c r="BF38" s="694">
        <f t="shared" si="47"/>
        <v>0</v>
      </c>
      <c r="BG38" s="694"/>
      <c r="BH38" s="694"/>
      <c r="BI38" s="694"/>
      <c r="BJ38" s="694">
        <f t="shared" si="31"/>
        <v>300</v>
      </c>
      <c r="BK38" s="694"/>
      <c r="BL38" s="694" t="s">
        <v>102</v>
      </c>
      <c r="BM38" s="862"/>
      <c r="BN38" s="694">
        <f>I38/4</f>
        <v>75</v>
      </c>
      <c r="BO38" s="694">
        <f>I38/4</f>
        <v>75</v>
      </c>
      <c r="BP38" s="694">
        <f>I38/4</f>
        <v>75</v>
      </c>
      <c r="BQ38" s="694">
        <f>I38/4</f>
        <v>75</v>
      </c>
      <c r="BR38" s="694">
        <f t="shared" ref="BR38:BR101" si="49">BN38+BO38+BP38+BQ38-I38</f>
        <v>0</v>
      </c>
      <c r="BS38" s="721">
        <f t="shared" si="46"/>
        <v>512780</v>
      </c>
      <c r="BT38" s="721">
        <f t="shared" si="41"/>
        <v>124462.75</v>
      </c>
      <c r="BU38" s="721">
        <f t="shared" si="42"/>
        <v>125670.75</v>
      </c>
      <c r="BV38" s="721">
        <f t="shared" si="43"/>
        <v>125678.75</v>
      </c>
      <c r="BW38" s="721">
        <f t="shared" si="44"/>
        <v>126012.083333333</v>
      </c>
      <c r="BX38" s="721"/>
    </row>
    <row r="39" s="625" customFormat="1" ht="32" customHeight="1" spans="1:76">
      <c r="A39" s="642">
        <v>45635</v>
      </c>
      <c r="B39" s="643" t="s">
        <v>313</v>
      </c>
      <c r="C39" s="644" t="s">
        <v>314</v>
      </c>
      <c r="D39" s="645">
        <v>4500153513</v>
      </c>
      <c r="E39" s="646"/>
      <c r="F39" s="645" t="s">
        <v>315</v>
      </c>
      <c r="G39" s="648" t="s">
        <v>83</v>
      </c>
      <c r="H39" s="648" t="s">
        <v>84</v>
      </c>
      <c r="I39" s="657">
        <v>800</v>
      </c>
      <c r="J39" s="657">
        <v>0</v>
      </c>
      <c r="K39" s="657">
        <v>8</v>
      </c>
      <c r="L39" s="657">
        <f t="shared" si="48"/>
        <v>100</v>
      </c>
      <c r="M39" s="658">
        <v>45672</v>
      </c>
      <c r="N39" s="658">
        <v>45668</v>
      </c>
      <c r="O39" s="659"/>
      <c r="P39" s="659" t="s">
        <v>93</v>
      </c>
      <c r="Q39" s="845"/>
      <c r="R39" s="845"/>
      <c r="S39" s="845"/>
      <c r="T39" s="845"/>
      <c r="U39" s="777" t="s">
        <v>255</v>
      </c>
      <c r="V39" s="659"/>
      <c r="W39" s="666" t="s">
        <v>316</v>
      </c>
      <c r="X39" s="666"/>
      <c r="Y39" s="666" t="s">
        <v>317</v>
      </c>
      <c r="Z39" s="666"/>
      <c r="AA39" s="666"/>
      <c r="AB39" s="650" t="s">
        <v>318</v>
      </c>
      <c r="AC39" s="657" t="s">
        <v>319</v>
      </c>
      <c r="AD39" s="681">
        <v>4.2475</v>
      </c>
      <c r="AE39" s="682">
        <f>AD39*I39</f>
        <v>3398</v>
      </c>
      <c r="AF39" s="657" t="s">
        <v>320</v>
      </c>
      <c r="AG39" s="791" t="s">
        <v>243</v>
      </c>
      <c r="AH39" s="657" t="s">
        <v>101</v>
      </c>
      <c r="AI39" s="684"/>
      <c r="AJ39" s="683"/>
      <c r="AK39" s="684"/>
      <c r="AL39" s="683">
        <f>I39</f>
        <v>800</v>
      </c>
      <c r="AM39" s="851"/>
      <c r="AN39" s="683"/>
      <c r="AO39" s="812"/>
      <c r="AP39" s="694">
        <f t="shared" ref="AP38:AP43" si="50">I39</f>
        <v>800</v>
      </c>
      <c r="AQ39" s="694"/>
      <c r="AR39" s="694"/>
      <c r="AS39" s="695"/>
      <c r="AT39" s="816"/>
      <c r="AU39" s="810"/>
      <c r="AV39" s="810"/>
      <c r="AW39" s="817"/>
      <c r="AX39" s="705">
        <f>I39/4</f>
        <v>200</v>
      </c>
      <c r="AY39" s="694">
        <f>AX39</f>
        <v>200</v>
      </c>
      <c r="AZ39" s="694">
        <f>AX39</f>
        <v>200</v>
      </c>
      <c r="BA39" s="706">
        <f>AX39</f>
        <v>200</v>
      </c>
      <c r="BB39" s="715"/>
      <c r="BC39" s="694"/>
      <c r="BD39" s="694"/>
      <c r="BE39" s="694"/>
      <c r="BF39" s="694">
        <f t="shared" si="47"/>
        <v>0</v>
      </c>
      <c r="BG39" s="694"/>
      <c r="BH39" s="694"/>
      <c r="BI39" s="694"/>
      <c r="BJ39" s="694">
        <f t="shared" si="31"/>
        <v>800</v>
      </c>
      <c r="BK39" s="694"/>
      <c r="BL39" s="694" t="s">
        <v>102</v>
      </c>
      <c r="BM39" s="862"/>
      <c r="BN39" s="694">
        <f>I39/4</f>
        <v>200</v>
      </c>
      <c r="BO39" s="694">
        <f>I39/4</f>
        <v>200</v>
      </c>
      <c r="BP39" s="694">
        <f>I39/4</f>
        <v>200</v>
      </c>
      <c r="BQ39" s="694">
        <f>I39/4</f>
        <v>200</v>
      </c>
      <c r="BR39" s="694">
        <f t="shared" si="49"/>
        <v>0</v>
      </c>
      <c r="BS39" s="721">
        <f t="shared" si="46"/>
        <v>513280</v>
      </c>
      <c r="BT39" s="721">
        <f t="shared" si="41"/>
        <v>124262.75</v>
      </c>
      <c r="BU39" s="721">
        <f t="shared" si="42"/>
        <v>125470.75</v>
      </c>
      <c r="BV39" s="721">
        <f t="shared" si="43"/>
        <v>125478.75</v>
      </c>
      <c r="BW39" s="721">
        <f t="shared" si="44"/>
        <v>125812.083333333</v>
      </c>
      <c r="BX39" s="721"/>
    </row>
    <row r="40" s="625" customFormat="1" ht="32" customHeight="1" spans="1:76">
      <c r="A40" s="642">
        <v>45636</v>
      </c>
      <c r="B40" s="643"/>
      <c r="C40" s="644"/>
      <c r="D40" s="645" t="s">
        <v>321</v>
      </c>
      <c r="E40" s="646"/>
      <c r="F40" s="645"/>
      <c r="G40" s="648" t="s">
        <v>91</v>
      </c>
      <c r="H40" s="648" t="s">
        <v>84</v>
      </c>
      <c r="I40" s="657">
        <v>2</v>
      </c>
      <c r="J40" s="657">
        <v>0</v>
      </c>
      <c r="K40" s="657">
        <v>1</v>
      </c>
      <c r="L40" s="657">
        <f t="shared" si="48"/>
        <v>2</v>
      </c>
      <c r="M40" s="658">
        <v>45649</v>
      </c>
      <c r="N40" s="658">
        <v>45645</v>
      </c>
      <c r="O40" s="659"/>
      <c r="P40" s="659" t="s">
        <v>322</v>
      </c>
      <c r="Q40" s="845"/>
      <c r="R40" s="845"/>
      <c r="S40" s="845"/>
      <c r="T40" s="845"/>
      <c r="U40" s="777"/>
      <c r="V40" s="659"/>
      <c r="W40" s="666" t="s">
        <v>295</v>
      </c>
      <c r="X40" s="666"/>
      <c r="Y40" s="666" t="s">
        <v>323</v>
      </c>
      <c r="Z40" s="666"/>
      <c r="AA40" s="666"/>
      <c r="AB40" s="650" t="s">
        <v>324</v>
      </c>
      <c r="AC40" s="657"/>
      <c r="AD40" s="681"/>
      <c r="AE40" s="682"/>
      <c r="AF40" s="657"/>
      <c r="AG40" s="648" t="s">
        <v>100</v>
      </c>
      <c r="AH40" s="657" t="s">
        <v>101</v>
      </c>
      <c r="AI40" s="684"/>
      <c r="AJ40" s="683"/>
      <c r="AK40" s="684"/>
      <c r="AL40" s="683">
        <f>I40</f>
        <v>2</v>
      </c>
      <c r="AM40" s="787"/>
      <c r="AN40" s="683"/>
      <c r="AO40" s="812"/>
      <c r="AP40" s="694">
        <f t="shared" si="50"/>
        <v>2</v>
      </c>
      <c r="AQ40" s="694"/>
      <c r="AR40" s="694"/>
      <c r="AS40" s="695"/>
      <c r="AT40" s="816">
        <v>1</v>
      </c>
      <c r="AU40" s="810">
        <v>1</v>
      </c>
      <c r="AV40" s="810"/>
      <c r="AW40" s="817"/>
      <c r="AX40" s="705"/>
      <c r="AY40" s="694"/>
      <c r="AZ40" s="694"/>
      <c r="BA40" s="706"/>
      <c r="BB40" s="715"/>
      <c r="BC40" s="694"/>
      <c r="BD40" s="694"/>
      <c r="BE40" s="694"/>
      <c r="BF40" s="694">
        <f t="shared" si="47"/>
        <v>0</v>
      </c>
      <c r="BG40" s="694"/>
      <c r="BH40" s="694"/>
      <c r="BI40" s="694"/>
      <c r="BJ40" s="694"/>
      <c r="BK40" s="694">
        <f>I40</f>
        <v>2</v>
      </c>
      <c r="BL40" s="694" t="s">
        <v>102</v>
      </c>
      <c r="BM40" s="861"/>
      <c r="BN40" s="694">
        <v>1</v>
      </c>
      <c r="BO40" s="694">
        <v>1</v>
      </c>
      <c r="BP40" s="694"/>
      <c r="BQ40" s="694"/>
      <c r="BR40" s="694">
        <f t="shared" si="49"/>
        <v>0</v>
      </c>
      <c r="BS40" s="721">
        <f t="shared" si="46"/>
        <v>512482</v>
      </c>
      <c r="BT40" s="721">
        <f t="shared" si="41"/>
        <v>124261.75</v>
      </c>
      <c r="BU40" s="721">
        <f t="shared" si="42"/>
        <v>125469.75</v>
      </c>
      <c r="BV40" s="721">
        <f t="shared" si="43"/>
        <v>125478.75</v>
      </c>
      <c r="BW40" s="721">
        <f t="shared" si="44"/>
        <v>125812.083333333</v>
      </c>
      <c r="BX40" s="721"/>
    </row>
    <row r="41" s="625" customFormat="1" ht="32" customHeight="1" spans="1:76">
      <c r="A41" s="642">
        <v>45615</v>
      </c>
      <c r="B41" s="643" t="s">
        <v>325</v>
      </c>
      <c r="C41" s="644" t="s">
        <v>326</v>
      </c>
      <c r="D41" s="645">
        <v>4500151758</v>
      </c>
      <c r="E41" s="646" t="s">
        <v>327</v>
      </c>
      <c r="F41" s="645" t="s">
        <v>328</v>
      </c>
      <c r="G41" s="648" t="s">
        <v>83</v>
      </c>
      <c r="H41" s="648" t="s">
        <v>329</v>
      </c>
      <c r="I41" s="657">
        <v>632</v>
      </c>
      <c r="J41" s="657">
        <v>0</v>
      </c>
      <c r="K41" s="657">
        <v>8</v>
      </c>
      <c r="L41" s="657">
        <f t="shared" si="48"/>
        <v>79</v>
      </c>
      <c r="M41" s="658">
        <v>45665</v>
      </c>
      <c r="N41" s="658">
        <v>45661</v>
      </c>
      <c r="O41" s="659"/>
      <c r="P41" s="659" t="s">
        <v>93</v>
      </c>
      <c r="Q41" s="845"/>
      <c r="R41" s="845"/>
      <c r="S41" s="845"/>
      <c r="T41" s="845"/>
      <c r="U41" s="777" t="s">
        <v>177</v>
      </c>
      <c r="V41" s="659"/>
      <c r="W41" s="666" t="s">
        <v>330</v>
      </c>
      <c r="X41" s="666"/>
      <c r="Y41" s="666" t="s">
        <v>331</v>
      </c>
      <c r="Z41" s="666"/>
      <c r="AA41" s="666" t="s">
        <v>332</v>
      </c>
      <c r="AB41" s="650" t="s">
        <v>333</v>
      </c>
      <c r="AC41" s="657" t="s">
        <v>334</v>
      </c>
      <c r="AD41" s="681">
        <v>4.2362</v>
      </c>
      <c r="AE41" s="682">
        <f t="shared" ref="AE41:AE52" si="51">AD41*I41</f>
        <v>2677.2784</v>
      </c>
      <c r="AF41" s="657" t="s">
        <v>335</v>
      </c>
      <c r="AG41" s="791" t="s">
        <v>243</v>
      </c>
      <c r="AH41" s="657" t="s">
        <v>101</v>
      </c>
      <c r="AI41" s="684"/>
      <c r="AJ41" s="683"/>
      <c r="AK41" s="684"/>
      <c r="AL41" s="683">
        <v>632</v>
      </c>
      <c r="AM41" s="787"/>
      <c r="AN41" s="694"/>
      <c r="AO41" s="812"/>
      <c r="AP41" s="694">
        <f t="shared" si="50"/>
        <v>632</v>
      </c>
      <c r="AQ41" s="694"/>
      <c r="AR41" s="694"/>
      <c r="AS41" s="695"/>
      <c r="AT41" s="816">
        <f>I41/4</f>
        <v>158</v>
      </c>
      <c r="AU41" s="810">
        <f>AT41</f>
        <v>158</v>
      </c>
      <c r="AV41" s="810">
        <f>AU41</f>
        <v>158</v>
      </c>
      <c r="AW41" s="817">
        <f>AV41</f>
        <v>158</v>
      </c>
      <c r="AX41" s="705"/>
      <c r="AY41" s="694"/>
      <c r="AZ41" s="694"/>
      <c r="BA41" s="706"/>
      <c r="BB41" s="715"/>
      <c r="BC41" s="694"/>
      <c r="BD41" s="694"/>
      <c r="BE41" s="694"/>
      <c r="BF41" s="694">
        <f t="shared" si="47"/>
        <v>0</v>
      </c>
      <c r="BG41" s="694"/>
      <c r="BH41" s="694"/>
      <c r="BI41" s="694"/>
      <c r="BJ41" s="694">
        <f>I41</f>
        <v>632</v>
      </c>
      <c r="BK41" s="694"/>
      <c r="BL41" s="694" t="s">
        <v>102</v>
      </c>
      <c r="BM41" s="863">
        <v>158</v>
      </c>
      <c r="BN41" s="694">
        <f t="shared" ref="BN41:BN52" si="52">I41/4</f>
        <v>158</v>
      </c>
      <c r="BO41" s="694">
        <f t="shared" ref="BO41:BO52" si="53">I41/4</f>
        <v>158</v>
      </c>
      <c r="BP41" s="694">
        <f t="shared" ref="BP41:BP52" si="54">I41/4</f>
        <v>158</v>
      </c>
      <c r="BQ41" s="694">
        <f t="shared" ref="BQ41:BQ52" si="55">I41/4</f>
        <v>158</v>
      </c>
      <c r="BR41" s="694">
        <f t="shared" si="49"/>
        <v>0</v>
      </c>
      <c r="BS41" s="721">
        <f t="shared" si="46"/>
        <v>513112</v>
      </c>
      <c r="BT41" s="721">
        <f t="shared" si="41"/>
        <v>124103.75</v>
      </c>
      <c r="BU41" s="721">
        <f t="shared" si="42"/>
        <v>125311.75</v>
      </c>
      <c r="BV41" s="721">
        <f t="shared" si="43"/>
        <v>125320.75</v>
      </c>
      <c r="BW41" s="721">
        <f t="shared" si="44"/>
        <v>125654.083333333</v>
      </c>
      <c r="BX41" s="721"/>
    </row>
    <row r="42" s="625" customFormat="1" ht="32" customHeight="1" spans="1:76">
      <c r="A42" s="642">
        <v>45615</v>
      </c>
      <c r="B42" s="643" t="s">
        <v>325</v>
      </c>
      <c r="C42" s="644" t="s">
        <v>326</v>
      </c>
      <c r="D42" s="645">
        <v>4500151758</v>
      </c>
      <c r="E42" s="646" t="s">
        <v>336</v>
      </c>
      <c r="F42" s="645" t="s">
        <v>337</v>
      </c>
      <c r="G42" s="648" t="s">
        <v>83</v>
      </c>
      <c r="H42" s="648" t="s">
        <v>329</v>
      </c>
      <c r="I42" s="657">
        <v>2000</v>
      </c>
      <c r="J42" s="657">
        <v>0</v>
      </c>
      <c r="K42" s="657">
        <v>8</v>
      </c>
      <c r="L42" s="657">
        <f t="shared" si="48"/>
        <v>250</v>
      </c>
      <c r="M42" s="658">
        <v>45665</v>
      </c>
      <c r="N42" s="658">
        <v>45661</v>
      </c>
      <c r="O42" s="659"/>
      <c r="P42" s="659" t="s">
        <v>93</v>
      </c>
      <c r="Q42" s="845"/>
      <c r="R42" s="845"/>
      <c r="S42" s="845"/>
      <c r="T42" s="845"/>
      <c r="U42" s="777" t="s">
        <v>177</v>
      </c>
      <c r="V42" s="659"/>
      <c r="W42" s="666" t="s">
        <v>330</v>
      </c>
      <c r="X42" s="666"/>
      <c r="Y42" s="666" t="s">
        <v>331</v>
      </c>
      <c r="Z42" s="666"/>
      <c r="AA42" s="666" t="s">
        <v>332</v>
      </c>
      <c r="AB42" s="650" t="s">
        <v>333</v>
      </c>
      <c r="AC42" s="657" t="s">
        <v>334</v>
      </c>
      <c r="AD42" s="681">
        <v>4.2362</v>
      </c>
      <c r="AE42" s="682">
        <f t="shared" si="51"/>
        <v>8472.4</v>
      </c>
      <c r="AF42" s="657" t="s">
        <v>335</v>
      </c>
      <c r="AG42" s="791" t="s">
        <v>243</v>
      </c>
      <c r="AH42" s="657" t="s">
        <v>101</v>
      </c>
      <c r="AI42" s="684"/>
      <c r="AJ42" s="683"/>
      <c r="AK42" s="684"/>
      <c r="AL42" s="683">
        <v>2000</v>
      </c>
      <c r="AM42" s="787"/>
      <c r="AN42" s="694"/>
      <c r="AO42" s="812"/>
      <c r="AP42" s="694">
        <f t="shared" si="50"/>
        <v>2000</v>
      </c>
      <c r="AQ42" s="694"/>
      <c r="AR42" s="694"/>
      <c r="AS42" s="695"/>
      <c r="AT42" s="816">
        <f>I42/4</f>
        <v>500</v>
      </c>
      <c r="AU42" s="810">
        <f>AT42</f>
        <v>500</v>
      </c>
      <c r="AV42" s="810">
        <f>AU42</f>
        <v>500</v>
      </c>
      <c r="AW42" s="817">
        <f>AV42</f>
        <v>500</v>
      </c>
      <c r="AX42" s="705"/>
      <c r="AY42" s="694"/>
      <c r="AZ42" s="694"/>
      <c r="BA42" s="706"/>
      <c r="BB42" s="715"/>
      <c r="BC42" s="694"/>
      <c r="BD42" s="694"/>
      <c r="BE42" s="694"/>
      <c r="BF42" s="694">
        <f t="shared" si="47"/>
        <v>0</v>
      </c>
      <c r="BG42" s="694"/>
      <c r="BH42" s="694"/>
      <c r="BI42" s="694"/>
      <c r="BJ42" s="694">
        <f>I42</f>
        <v>2000</v>
      </c>
      <c r="BK42" s="694"/>
      <c r="BL42" s="694" t="s">
        <v>102</v>
      </c>
      <c r="BM42" s="863">
        <v>500</v>
      </c>
      <c r="BN42" s="694">
        <f t="shared" si="52"/>
        <v>500</v>
      </c>
      <c r="BO42" s="694">
        <f t="shared" si="53"/>
        <v>500</v>
      </c>
      <c r="BP42" s="694">
        <f t="shared" si="54"/>
        <v>500</v>
      </c>
      <c r="BQ42" s="694">
        <f t="shared" si="55"/>
        <v>500</v>
      </c>
      <c r="BR42" s="694">
        <f t="shared" si="49"/>
        <v>0</v>
      </c>
      <c r="BS42" s="721">
        <f t="shared" si="46"/>
        <v>514480</v>
      </c>
      <c r="BT42" s="721">
        <f t="shared" si="41"/>
        <v>123603.75</v>
      </c>
      <c r="BU42" s="721">
        <f t="shared" si="42"/>
        <v>124811.75</v>
      </c>
      <c r="BV42" s="721">
        <f t="shared" si="43"/>
        <v>124820.75</v>
      </c>
      <c r="BW42" s="721">
        <f t="shared" si="44"/>
        <v>125154.083333333</v>
      </c>
      <c r="BX42" s="721"/>
    </row>
    <row r="43" s="625" customFormat="1" ht="32" customHeight="1" spans="1:76">
      <c r="A43" s="642">
        <v>45579</v>
      </c>
      <c r="B43" s="643" t="s">
        <v>88</v>
      </c>
      <c r="C43" s="644" t="s">
        <v>89</v>
      </c>
      <c r="D43" s="645">
        <v>4500147521</v>
      </c>
      <c r="E43" s="646" t="s">
        <v>338</v>
      </c>
      <c r="F43" s="645" t="s">
        <v>339</v>
      </c>
      <c r="G43" s="648" t="s">
        <v>91</v>
      </c>
      <c r="H43" s="648" t="s">
        <v>84</v>
      </c>
      <c r="I43" s="657">
        <v>1219</v>
      </c>
      <c r="J43" s="657">
        <v>0</v>
      </c>
      <c r="K43" s="657">
        <v>1</v>
      </c>
      <c r="L43" s="657">
        <f t="shared" si="48"/>
        <v>1219</v>
      </c>
      <c r="M43" s="658">
        <v>45666</v>
      </c>
      <c r="N43" s="658">
        <v>45663</v>
      </c>
      <c r="O43" s="659" t="s">
        <v>340</v>
      </c>
      <c r="P43" s="659" t="s">
        <v>93</v>
      </c>
      <c r="Q43" s="845"/>
      <c r="R43" s="845"/>
      <c r="S43" s="845"/>
      <c r="T43" s="845"/>
      <c r="U43" s="777" t="s">
        <v>341</v>
      </c>
      <c r="V43" s="659"/>
      <c r="W43" s="666" t="s">
        <v>342</v>
      </c>
      <c r="X43" s="666" t="s">
        <v>85</v>
      </c>
      <c r="Y43" s="666" t="s">
        <v>343</v>
      </c>
      <c r="Z43" s="666"/>
      <c r="AA43" s="666"/>
      <c r="AB43" s="650" t="s">
        <v>344</v>
      </c>
      <c r="AC43" s="657" t="s">
        <v>98</v>
      </c>
      <c r="AD43" s="681">
        <v>4.2109</v>
      </c>
      <c r="AE43" s="682">
        <f t="shared" si="51"/>
        <v>5133.0871</v>
      </c>
      <c r="AF43" s="657" t="s">
        <v>345</v>
      </c>
      <c r="AG43" s="648" t="s">
        <v>100</v>
      </c>
      <c r="AH43" s="657" t="s">
        <v>101</v>
      </c>
      <c r="AI43" s="684"/>
      <c r="AJ43" s="683"/>
      <c r="AK43" s="684"/>
      <c r="AL43" s="683">
        <f>I43</f>
        <v>1219</v>
      </c>
      <c r="AM43" s="685"/>
      <c r="AN43" s="683"/>
      <c r="AO43" s="812"/>
      <c r="AP43" s="694">
        <f t="shared" si="50"/>
        <v>1219</v>
      </c>
      <c r="AQ43" s="694"/>
      <c r="AR43" s="694"/>
      <c r="AS43" s="695"/>
      <c r="AT43" s="816"/>
      <c r="AU43" s="810"/>
      <c r="AV43" s="810"/>
      <c r="AW43" s="817"/>
      <c r="AX43" s="705">
        <f t="shared" ref="AX43:AX52" si="56">I43/4</f>
        <v>304.75</v>
      </c>
      <c r="AY43" s="694">
        <f>I43/4</f>
        <v>304.75</v>
      </c>
      <c r="AZ43" s="694">
        <f>AY43</f>
        <v>304.75</v>
      </c>
      <c r="BA43" s="706">
        <f>I43/4</f>
        <v>304.75</v>
      </c>
      <c r="BB43" s="715"/>
      <c r="BC43" s="694"/>
      <c r="BD43" s="694"/>
      <c r="BE43" s="694"/>
      <c r="BF43" s="694">
        <f t="shared" ref="BF43:BF52" si="57">SUM(AT43:BE43)-I43</f>
        <v>0</v>
      </c>
      <c r="BG43" s="694"/>
      <c r="BH43" s="694"/>
      <c r="BI43" s="694"/>
      <c r="BJ43" s="694"/>
      <c r="BK43" s="694">
        <f>I43</f>
        <v>1219</v>
      </c>
      <c r="BL43" s="694" t="s">
        <v>102</v>
      </c>
      <c r="BM43" s="812"/>
      <c r="BN43" s="694">
        <f t="shared" si="52"/>
        <v>304.75</v>
      </c>
      <c r="BO43" s="694">
        <f t="shared" si="53"/>
        <v>304.75</v>
      </c>
      <c r="BP43" s="694">
        <f t="shared" si="54"/>
        <v>304.75</v>
      </c>
      <c r="BQ43" s="694">
        <f t="shared" si="55"/>
        <v>304.75</v>
      </c>
      <c r="BR43" s="694">
        <f t="shared" si="49"/>
        <v>0</v>
      </c>
      <c r="BS43" s="721">
        <f t="shared" si="46"/>
        <v>513699</v>
      </c>
      <c r="BT43" s="721">
        <f t="shared" si="41"/>
        <v>123299</v>
      </c>
      <c r="BU43" s="721">
        <f t="shared" si="42"/>
        <v>124507</v>
      </c>
      <c r="BV43" s="721">
        <f t="shared" si="43"/>
        <v>124516</v>
      </c>
      <c r="BW43" s="721">
        <f t="shared" si="44"/>
        <v>124849.333333333</v>
      </c>
      <c r="BX43" s="721"/>
    </row>
    <row r="44" s="625" customFormat="1" ht="32" customHeight="1" spans="1:76">
      <c r="A44" s="642">
        <v>45609</v>
      </c>
      <c r="B44" s="643" t="s">
        <v>346</v>
      </c>
      <c r="C44" s="644" t="s">
        <v>347</v>
      </c>
      <c r="D44" s="645">
        <v>4500151230</v>
      </c>
      <c r="E44" s="646" t="s">
        <v>348</v>
      </c>
      <c r="F44" s="645" t="s">
        <v>349</v>
      </c>
      <c r="G44" s="648" t="s">
        <v>350</v>
      </c>
      <c r="H44" s="648" t="s">
        <v>84</v>
      </c>
      <c r="I44" s="657">
        <v>6000</v>
      </c>
      <c r="J44" s="657">
        <v>0</v>
      </c>
      <c r="K44" s="657">
        <v>8</v>
      </c>
      <c r="L44" s="657">
        <f t="shared" si="48"/>
        <v>750</v>
      </c>
      <c r="M44" s="658">
        <v>45666</v>
      </c>
      <c r="N44" s="658">
        <v>45663</v>
      </c>
      <c r="O44" s="659"/>
      <c r="P44" s="659" t="s">
        <v>93</v>
      </c>
      <c r="Q44" s="845"/>
      <c r="R44" s="845"/>
      <c r="S44" s="845"/>
      <c r="T44" s="845"/>
      <c r="U44" s="777"/>
      <c r="V44" s="659"/>
      <c r="W44" s="666" t="s">
        <v>351</v>
      </c>
      <c r="X44" s="666"/>
      <c r="Y44" s="666" t="s">
        <v>85</v>
      </c>
      <c r="Z44" s="666"/>
      <c r="AA44" s="666" t="s">
        <v>352</v>
      </c>
      <c r="AB44" s="650" t="s">
        <v>353</v>
      </c>
      <c r="AC44" s="657" t="s">
        <v>319</v>
      </c>
      <c r="AD44" s="681">
        <v>4.2296</v>
      </c>
      <c r="AE44" s="682">
        <f t="shared" si="51"/>
        <v>25377.6</v>
      </c>
      <c r="AF44" s="657" t="s">
        <v>354</v>
      </c>
      <c r="AG44" s="657" t="s">
        <v>350</v>
      </c>
      <c r="AH44" s="657" t="s">
        <v>101</v>
      </c>
      <c r="AI44" s="684"/>
      <c r="AJ44" s="683"/>
      <c r="AK44" s="684"/>
      <c r="AL44" s="683"/>
      <c r="AM44" s="787"/>
      <c r="AN44" s="683">
        <f>I44</f>
        <v>6000</v>
      </c>
      <c r="AO44" s="748"/>
      <c r="AP44" s="626"/>
      <c r="AQ44" s="694"/>
      <c r="AR44" s="694"/>
      <c r="AS44" s="695">
        <f>I44</f>
        <v>6000</v>
      </c>
      <c r="AT44" s="816"/>
      <c r="AU44" s="810"/>
      <c r="AV44" s="810"/>
      <c r="AW44" s="817">
        <f>I44/4</f>
        <v>1500</v>
      </c>
      <c r="AX44" s="705">
        <f t="shared" si="56"/>
        <v>1500</v>
      </c>
      <c r="AY44" s="694">
        <f>I44/4</f>
        <v>1500</v>
      </c>
      <c r="AZ44" s="694">
        <f>I44/4</f>
        <v>1500</v>
      </c>
      <c r="BA44" s="706"/>
      <c r="BB44" s="715"/>
      <c r="BC44" s="694"/>
      <c r="BD44" s="694"/>
      <c r="BE44" s="694"/>
      <c r="BF44" s="694">
        <f t="shared" si="57"/>
        <v>0</v>
      </c>
      <c r="BG44" s="694"/>
      <c r="BH44" s="694"/>
      <c r="BI44" s="694">
        <f>I44</f>
        <v>6000</v>
      </c>
      <c r="BJ44" s="694"/>
      <c r="BK44" s="694"/>
      <c r="BL44" s="694" t="s">
        <v>102</v>
      </c>
      <c r="BM44" s="812"/>
      <c r="BN44" s="694">
        <f t="shared" si="52"/>
        <v>1500</v>
      </c>
      <c r="BO44" s="694">
        <f t="shared" si="53"/>
        <v>1500</v>
      </c>
      <c r="BP44" s="694">
        <f t="shared" si="54"/>
        <v>1500</v>
      </c>
      <c r="BQ44" s="694">
        <f t="shared" si="55"/>
        <v>1500</v>
      </c>
      <c r="BR44" s="694">
        <f t="shared" si="49"/>
        <v>0</v>
      </c>
      <c r="BS44" s="721">
        <f t="shared" si="46"/>
        <v>518480</v>
      </c>
      <c r="BT44" s="721">
        <f t="shared" si="41"/>
        <v>121799</v>
      </c>
      <c r="BU44" s="721">
        <f t="shared" si="42"/>
        <v>123007</v>
      </c>
      <c r="BV44" s="721">
        <f t="shared" si="43"/>
        <v>123016</v>
      </c>
      <c r="BW44" s="721">
        <f t="shared" si="44"/>
        <v>123349.333333333</v>
      </c>
      <c r="BX44" s="721"/>
    </row>
    <row r="45" s="625" customFormat="1" ht="32" customHeight="1" spans="1:76">
      <c r="A45" s="642">
        <v>45579</v>
      </c>
      <c r="B45" s="643" t="s">
        <v>88</v>
      </c>
      <c r="C45" s="644" t="s">
        <v>89</v>
      </c>
      <c r="D45" s="645">
        <v>4500147521</v>
      </c>
      <c r="E45" s="646" t="s">
        <v>355</v>
      </c>
      <c r="F45" s="645" t="s">
        <v>356</v>
      </c>
      <c r="G45" s="648" t="s">
        <v>91</v>
      </c>
      <c r="H45" s="648" t="s">
        <v>84</v>
      </c>
      <c r="I45" s="657">
        <v>732</v>
      </c>
      <c r="J45" s="657">
        <v>0</v>
      </c>
      <c r="K45" s="657">
        <v>1</v>
      </c>
      <c r="L45" s="657">
        <f t="shared" si="48"/>
        <v>732</v>
      </c>
      <c r="M45" s="658">
        <v>45672</v>
      </c>
      <c r="N45" s="658">
        <v>45668</v>
      </c>
      <c r="O45" s="659" t="s">
        <v>357</v>
      </c>
      <c r="P45" s="659" t="s">
        <v>93</v>
      </c>
      <c r="Q45" s="845"/>
      <c r="R45" s="845"/>
      <c r="S45" s="845"/>
      <c r="T45" s="845"/>
      <c r="U45" s="777" t="s">
        <v>358</v>
      </c>
      <c r="V45" s="659"/>
      <c r="W45" s="666" t="s">
        <v>342</v>
      </c>
      <c r="X45" s="666" t="s">
        <v>85</v>
      </c>
      <c r="Y45" s="666" t="s">
        <v>343</v>
      </c>
      <c r="Z45" s="666"/>
      <c r="AA45" s="666"/>
      <c r="AB45" s="650" t="s">
        <v>344</v>
      </c>
      <c r="AC45" s="657" t="s">
        <v>98</v>
      </c>
      <c r="AD45" s="681">
        <v>4.2109</v>
      </c>
      <c r="AE45" s="682">
        <f t="shared" si="51"/>
        <v>3082.3788</v>
      </c>
      <c r="AF45" s="657" t="s">
        <v>359</v>
      </c>
      <c r="AG45" s="648" t="s">
        <v>100</v>
      </c>
      <c r="AH45" s="657" t="s">
        <v>101</v>
      </c>
      <c r="AI45" s="684"/>
      <c r="AJ45" s="683"/>
      <c r="AK45" s="684"/>
      <c r="AL45" s="683">
        <f>I45</f>
        <v>732</v>
      </c>
      <c r="AM45" s="685"/>
      <c r="AN45" s="683"/>
      <c r="AO45" s="812"/>
      <c r="AP45" s="694">
        <f t="shared" ref="AP45:AP52" si="58">I45</f>
        <v>732</v>
      </c>
      <c r="AQ45" s="694"/>
      <c r="AR45" s="694"/>
      <c r="AS45" s="695"/>
      <c r="AT45" s="816"/>
      <c r="AU45" s="810"/>
      <c r="AV45" s="810"/>
      <c r="AW45" s="817"/>
      <c r="AX45" s="705">
        <f t="shared" si="56"/>
        <v>183</v>
      </c>
      <c r="AY45" s="694">
        <f t="shared" ref="AY45:AY52" si="59">AX45</f>
        <v>183</v>
      </c>
      <c r="AZ45" s="694">
        <f t="shared" ref="AZ45:AZ52" si="60">AX45</f>
        <v>183</v>
      </c>
      <c r="BA45" s="706">
        <f t="shared" ref="BA45:BA52" si="61">AX45</f>
        <v>183</v>
      </c>
      <c r="BB45" s="715"/>
      <c r="BC45" s="694"/>
      <c r="BD45" s="694"/>
      <c r="BE45" s="694"/>
      <c r="BF45" s="694">
        <f t="shared" si="57"/>
        <v>0</v>
      </c>
      <c r="BG45" s="694"/>
      <c r="BH45" s="694"/>
      <c r="BI45" s="694"/>
      <c r="BJ45" s="694"/>
      <c r="BK45" s="694">
        <f>I45</f>
        <v>732</v>
      </c>
      <c r="BL45" s="694" t="s">
        <v>102</v>
      </c>
      <c r="BM45" s="812"/>
      <c r="BN45" s="694">
        <f t="shared" si="52"/>
        <v>183</v>
      </c>
      <c r="BO45" s="694">
        <f t="shared" si="53"/>
        <v>183</v>
      </c>
      <c r="BP45" s="694">
        <f t="shared" si="54"/>
        <v>183</v>
      </c>
      <c r="BQ45" s="694">
        <f t="shared" si="55"/>
        <v>183</v>
      </c>
      <c r="BR45" s="694">
        <f t="shared" si="49"/>
        <v>0</v>
      </c>
      <c r="BS45" s="721">
        <f t="shared" si="46"/>
        <v>513212</v>
      </c>
      <c r="BT45" s="721">
        <f t="shared" si="41"/>
        <v>121616</v>
      </c>
      <c r="BU45" s="721">
        <f t="shared" si="42"/>
        <v>122824</v>
      </c>
      <c r="BV45" s="721">
        <f t="shared" si="43"/>
        <v>122833</v>
      </c>
      <c r="BW45" s="721">
        <f t="shared" si="44"/>
        <v>123166.333333333</v>
      </c>
      <c r="BX45" s="721"/>
    </row>
    <row r="46" s="625" customFormat="1" ht="32" customHeight="1" spans="1:76">
      <c r="A46" s="642">
        <v>45603</v>
      </c>
      <c r="B46" s="643" t="s">
        <v>360</v>
      </c>
      <c r="C46" s="644" t="s">
        <v>119</v>
      </c>
      <c r="D46" s="645">
        <v>4500150480</v>
      </c>
      <c r="E46" s="646" t="s">
        <v>361</v>
      </c>
      <c r="F46" s="645" t="s">
        <v>362</v>
      </c>
      <c r="G46" s="648" t="s">
        <v>83</v>
      </c>
      <c r="H46" s="648" t="s">
        <v>84</v>
      </c>
      <c r="I46" s="657">
        <v>1600</v>
      </c>
      <c r="J46" s="657">
        <v>0</v>
      </c>
      <c r="K46" s="657">
        <v>8</v>
      </c>
      <c r="L46" s="657">
        <f t="shared" si="48"/>
        <v>200</v>
      </c>
      <c r="M46" s="658">
        <v>45677</v>
      </c>
      <c r="N46" s="658">
        <v>45673</v>
      </c>
      <c r="O46" s="659"/>
      <c r="P46" s="659" t="s">
        <v>93</v>
      </c>
      <c r="Q46" s="845"/>
      <c r="R46" s="845"/>
      <c r="S46" s="845"/>
      <c r="T46" s="845"/>
      <c r="U46" s="777" t="s">
        <v>363</v>
      </c>
      <c r="V46" s="659"/>
      <c r="W46" s="666" t="s">
        <v>123</v>
      </c>
      <c r="X46" s="666"/>
      <c r="Y46" s="666" t="s">
        <v>85</v>
      </c>
      <c r="Z46" s="666" t="s">
        <v>364</v>
      </c>
      <c r="AA46" s="666"/>
      <c r="AB46" s="650" t="s">
        <v>365</v>
      </c>
      <c r="AC46" s="657" t="s">
        <v>366</v>
      </c>
      <c r="AD46" s="681">
        <v>4.2475</v>
      </c>
      <c r="AE46" s="682">
        <f t="shared" si="51"/>
        <v>6796</v>
      </c>
      <c r="AF46" s="657" t="s">
        <v>367</v>
      </c>
      <c r="AG46" s="657" t="s">
        <v>83</v>
      </c>
      <c r="AH46" s="657" t="s">
        <v>101</v>
      </c>
      <c r="AI46" s="684"/>
      <c r="AJ46" s="683">
        <f t="shared" ref="AJ46:AJ52" si="62">I46</f>
        <v>1600</v>
      </c>
      <c r="AK46" s="684"/>
      <c r="AL46" s="683"/>
      <c r="AM46" s="852"/>
      <c r="AN46" s="683"/>
      <c r="AO46" s="812"/>
      <c r="AP46" s="694">
        <f t="shared" si="58"/>
        <v>1600</v>
      </c>
      <c r="AQ46" s="694"/>
      <c r="AR46" s="694"/>
      <c r="AS46" s="695"/>
      <c r="AT46" s="816"/>
      <c r="AU46" s="810"/>
      <c r="AV46" s="810"/>
      <c r="AW46" s="817"/>
      <c r="AX46" s="705">
        <f t="shared" si="56"/>
        <v>400</v>
      </c>
      <c r="AY46" s="694">
        <f t="shared" si="59"/>
        <v>400</v>
      </c>
      <c r="AZ46" s="694">
        <f t="shared" si="60"/>
        <v>400</v>
      </c>
      <c r="BA46" s="706">
        <f t="shared" si="61"/>
        <v>400</v>
      </c>
      <c r="BB46" s="715"/>
      <c r="BC46" s="694"/>
      <c r="BD46" s="694"/>
      <c r="BE46" s="694"/>
      <c r="BF46" s="694">
        <f t="shared" si="57"/>
        <v>0</v>
      </c>
      <c r="BG46" s="694"/>
      <c r="BH46" s="694"/>
      <c r="BI46" s="694"/>
      <c r="BJ46" s="694">
        <f t="shared" ref="BJ46:BJ52" si="63">I46</f>
        <v>1600</v>
      </c>
      <c r="BK46" s="694"/>
      <c r="BL46" s="694" t="s">
        <v>102</v>
      </c>
      <c r="BM46" s="814"/>
      <c r="BN46" s="694">
        <f t="shared" si="52"/>
        <v>400</v>
      </c>
      <c r="BO46" s="694">
        <f t="shared" si="53"/>
        <v>400</v>
      </c>
      <c r="BP46" s="694">
        <f t="shared" si="54"/>
        <v>400</v>
      </c>
      <c r="BQ46" s="694">
        <f t="shared" si="55"/>
        <v>400</v>
      </c>
      <c r="BR46" s="694">
        <f t="shared" si="49"/>
        <v>0</v>
      </c>
      <c r="BS46" s="721">
        <f t="shared" si="46"/>
        <v>514080</v>
      </c>
      <c r="BT46" s="721">
        <f t="shared" ref="BT46:BT53" si="64">BT45-BN46</f>
        <v>121216</v>
      </c>
      <c r="BU46" s="721">
        <f t="shared" ref="BU46:BU53" si="65">BU45-BO46</f>
        <v>122424</v>
      </c>
      <c r="BV46" s="721">
        <f t="shared" ref="BV46:BV53" si="66">BV45-BP46</f>
        <v>122433</v>
      </c>
      <c r="BW46" s="721">
        <f t="shared" ref="BW46:BW53" si="67">BW45-BQ46</f>
        <v>122766.333333333</v>
      </c>
      <c r="BX46" s="721"/>
    </row>
    <row r="47" s="625" customFormat="1" ht="32" customHeight="1" spans="1:76">
      <c r="A47" s="642">
        <v>45621</v>
      </c>
      <c r="B47" s="643" t="s">
        <v>368</v>
      </c>
      <c r="C47" s="644" t="s">
        <v>369</v>
      </c>
      <c r="D47" s="645">
        <v>4500152174</v>
      </c>
      <c r="E47" s="646" t="s">
        <v>370</v>
      </c>
      <c r="F47" s="645" t="s">
        <v>371</v>
      </c>
      <c r="G47" s="648" t="s">
        <v>83</v>
      </c>
      <c r="H47" s="648" t="s">
        <v>84</v>
      </c>
      <c r="I47" s="657">
        <v>128</v>
      </c>
      <c r="J47" s="657">
        <v>0</v>
      </c>
      <c r="K47" s="657">
        <v>8</v>
      </c>
      <c r="L47" s="657">
        <f t="shared" si="48"/>
        <v>16</v>
      </c>
      <c r="M47" s="658">
        <v>45684</v>
      </c>
      <c r="N47" s="658">
        <v>45680</v>
      </c>
      <c r="O47" s="659"/>
      <c r="P47" s="659" t="s">
        <v>93</v>
      </c>
      <c r="Q47" s="845"/>
      <c r="R47" s="845"/>
      <c r="S47" s="845"/>
      <c r="T47" s="845"/>
      <c r="U47" s="777" t="s">
        <v>363</v>
      </c>
      <c r="V47" s="659"/>
      <c r="W47" s="666" t="s">
        <v>135</v>
      </c>
      <c r="X47" s="666"/>
      <c r="Y47" s="666" t="s">
        <v>85</v>
      </c>
      <c r="Z47" s="666"/>
      <c r="AA47" s="666"/>
      <c r="AB47" s="650" t="s">
        <v>372</v>
      </c>
      <c r="AC47" s="657" t="s">
        <v>373</v>
      </c>
      <c r="AD47" s="681">
        <v>4.2589</v>
      </c>
      <c r="AE47" s="682">
        <f t="shared" si="51"/>
        <v>545.1392</v>
      </c>
      <c r="AF47" s="657" t="s">
        <v>374</v>
      </c>
      <c r="AG47" s="657" t="s">
        <v>83</v>
      </c>
      <c r="AH47" s="657" t="s">
        <v>101</v>
      </c>
      <c r="AI47" s="684"/>
      <c r="AJ47" s="683">
        <f t="shared" si="62"/>
        <v>128</v>
      </c>
      <c r="AK47" s="684"/>
      <c r="AL47" s="683"/>
      <c r="AM47" s="685"/>
      <c r="AN47" s="683"/>
      <c r="AO47" s="812"/>
      <c r="AP47" s="694">
        <f t="shared" si="58"/>
        <v>128</v>
      </c>
      <c r="AQ47" s="694"/>
      <c r="AR47" s="694"/>
      <c r="AS47" s="695"/>
      <c r="AT47" s="816"/>
      <c r="AU47" s="810"/>
      <c r="AV47" s="810"/>
      <c r="AW47" s="817"/>
      <c r="AX47" s="705">
        <f t="shared" si="56"/>
        <v>32</v>
      </c>
      <c r="AY47" s="694">
        <f t="shared" si="59"/>
        <v>32</v>
      </c>
      <c r="AZ47" s="694">
        <f t="shared" si="60"/>
        <v>32</v>
      </c>
      <c r="BA47" s="706">
        <f t="shared" si="61"/>
        <v>32</v>
      </c>
      <c r="BB47" s="715"/>
      <c r="BC47" s="694"/>
      <c r="BD47" s="694"/>
      <c r="BE47" s="694"/>
      <c r="BF47" s="694">
        <f t="shared" si="57"/>
        <v>0</v>
      </c>
      <c r="BG47" s="694"/>
      <c r="BH47" s="694"/>
      <c r="BI47" s="694"/>
      <c r="BJ47" s="694">
        <f t="shared" si="63"/>
        <v>128</v>
      </c>
      <c r="BK47" s="694"/>
      <c r="BL47" s="694" t="s">
        <v>102</v>
      </c>
      <c r="BM47" s="863"/>
      <c r="BN47" s="694">
        <f t="shared" si="52"/>
        <v>32</v>
      </c>
      <c r="BO47" s="694">
        <f t="shared" si="53"/>
        <v>32</v>
      </c>
      <c r="BP47" s="694">
        <f t="shared" si="54"/>
        <v>32</v>
      </c>
      <c r="BQ47" s="694">
        <f t="shared" si="55"/>
        <v>32</v>
      </c>
      <c r="BR47" s="694">
        <f t="shared" si="49"/>
        <v>0</v>
      </c>
      <c r="BS47" s="721">
        <f t="shared" si="46"/>
        <v>512608</v>
      </c>
      <c r="BT47" s="721">
        <f t="shared" si="64"/>
        <v>121184</v>
      </c>
      <c r="BU47" s="721">
        <f t="shared" si="65"/>
        <v>122392</v>
      </c>
      <c r="BV47" s="721">
        <f t="shared" si="66"/>
        <v>122401</v>
      </c>
      <c r="BW47" s="721">
        <f t="shared" si="67"/>
        <v>122734.333333333</v>
      </c>
      <c r="BX47" s="721"/>
    </row>
    <row r="48" s="625" customFormat="1" ht="32" customHeight="1" spans="1:76">
      <c r="A48" s="642">
        <v>45621</v>
      </c>
      <c r="B48" s="643" t="s">
        <v>368</v>
      </c>
      <c r="C48" s="644" t="s">
        <v>369</v>
      </c>
      <c r="D48" s="645">
        <v>4500152173</v>
      </c>
      <c r="E48" s="646" t="s">
        <v>375</v>
      </c>
      <c r="F48" s="645" t="s">
        <v>376</v>
      </c>
      <c r="G48" s="648" t="s">
        <v>83</v>
      </c>
      <c r="H48" s="648" t="s">
        <v>84</v>
      </c>
      <c r="I48" s="657">
        <v>376</v>
      </c>
      <c r="J48" s="657">
        <v>0</v>
      </c>
      <c r="K48" s="657">
        <v>8</v>
      </c>
      <c r="L48" s="657">
        <f t="shared" si="48"/>
        <v>47</v>
      </c>
      <c r="M48" s="658">
        <v>45684</v>
      </c>
      <c r="N48" s="658">
        <v>45680</v>
      </c>
      <c r="O48" s="659"/>
      <c r="P48" s="659" t="s">
        <v>93</v>
      </c>
      <c r="Q48" s="845"/>
      <c r="R48" s="845"/>
      <c r="S48" s="845"/>
      <c r="T48" s="845"/>
      <c r="U48" s="777" t="s">
        <v>358</v>
      </c>
      <c r="V48" s="659"/>
      <c r="W48" s="666" t="s">
        <v>135</v>
      </c>
      <c r="X48" s="666"/>
      <c r="Y48" s="666" t="s">
        <v>85</v>
      </c>
      <c r="Z48" s="666"/>
      <c r="AA48" s="666"/>
      <c r="AB48" s="650" t="s">
        <v>377</v>
      </c>
      <c r="AC48" s="657" t="s">
        <v>373</v>
      </c>
      <c r="AD48" s="681">
        <v>4.2589</v>
      </c>
      <c r="AE48" s="682">
        <f t="shared" si="51"/>
        <v>1601.3464</v>
      </c>
      <c r="AF48" s="657" t="s">
        <v>378</v>
      </c>
      <c r="AG48" s="657" t="s">
        <v>83</v>
      </c>
      <c r="AH48" s="657" t="s">
        <v>101</v>
      </c>
      <c r="AI48" s="684"/>
      <c r="AJ48" s="683">
        <f t="shared" si="62"/>
        <v>376</v>
      </c>
      <c r="AK48" s="684"/>
      <c r="AL48" s="683"/>
      <c r="AM48" s="787"/>
      <c r="AN48" s="683"/>
      <c r="AO48" s="812"/>
      <c r="AP48" s="694">
        <f t="shared" si="58"/>
        <v>376</v>
      </c>
      <c r="AQ48" s="694"/>
      <c r="AR48" s="694"/>
      <c r="AS48" s="695"/>
      <c r="AT48" s="816"/>
      <c r="AU48" s="810"/>
      <c r="AV48" s="810"/>
      <c r="AW48" s="817"/>
      <c r="AX48" s="705">
        <f t="shared" si="56"/>
        <v>94</v>
      </c>
      <c r="AY48" s="694">
        <f t="shared" si="59"/>
        <v>94</v>
      </c>
      <c r="AZ48" s="694">
        <f t="shared" si="60"/>
        <v>94</v>
      </c>
      <c r="BA48" s="706">
        <f t="shared" si="61"/>
        <v>94</v>
      </c>
      <c r="BB48" s="715"/>
      <c r="BC48" s="694"/>
      <c r="BD48" s="694"/>
      <c r="BE48" s="694"/>
      <c r="BF48" s="694">
        <f t="shared" si="57"/>
        <v>0</v>
      </c>
      <c r="BG48" s="694"/>
      <c r="BH48" s="694"/>
      <c r="BI48" s="694"/>
      <c r="BJ48" s="694">
        <f t="shared" si="63"/>
        <v>376</v>
      </c>
      <c r="BK48" s="694"/>
      <c r="BL48" s="694" t="s">
        <v>102</v>
      </c>
      <c r="BM48" s="861"/>
      <c r="BN48" s="694">
        <f t="shared" si="52"/>
        <v>94</v>
      </c>
      <c r="BO48" s="694">
        <f t="shared" si="53"/>
        <v>94</v>
      </c>
      <c r="BP48" s="694">
        <f t="shared" si="54"/>
        <v>94</v>
      </c>
      <c r="BQ48" s="694">
        <f t="shared" si="55"/>
        <v>94</v>
      </c>
      <c r="BR48" s="694">
        <f t="shared" si="49"/>
        <v>0</v>
      </c>
      <c r="BS48" s="721">
        <f t="shared" si="46"/>
        <v>512856</v>
      </c>
      <c r="BT48" s="721">
        <f t="shared" si="64"/>
        <v>121090</v>
      </c>
      <c r="BU48" s="721">
        <f t="shared" si="65"/>
        <v>122298</v>
      </c>
      <c r="BV48" s="721">
        <f t="shared" si="66"/>
        <v>122307</v>
      </c>
      <c r="BW48" s="721">
        <f t="shared" si="67"/>
        <v>122640.333333333</v>
      </c>
      <c r="BX48" s="721"/>
    </row>
    <row r="49" s="625" customFormat="1" ht="32" customHeight="1" spans="1:76">
      <c r="A49" s="642">
        <v>45586</v>
      </c>
      <c r="B49" s="643" t="s">
        <v>144</v>
      </c>
      <c r="C49" s="644" t="s">
        <v>119</v>
      </c>
      <c r="D49" s="645">
        <v>4500147799</v>
      </c>
      <c r="E49" s="646" t="s">
        <v>175</v>
      </c>
      <c r="F49" s="645" t="s">
        <v>379</v>
      </c>
      <c r="G49" s="648" t="s">
        <v>83</v>
      </c>
      <c r="H49" s="648" t="s">
        <v>84</v>
      </c>
      <c r="I49" s="657">
        <v>800</v>
      </c>
      <c r="J49" s="657">
        <v>0</v>
      </c>
      <c r="K49" s="657">
        <v>8</v>
      </c>
      <c r="L49" s="657">
        <f t="shared" si="48"/>
        <v>100</v>
      </c>
      <c r="M49" s="658">
        <v>45677</v>
      </c>
      <c r="N49" s="658">
        <v>45673</v>
      </c>
      <c r="O49" s="659"/>
      <c r="P49" s="659" t="s">
        <v>93</v>
      </c>
      <c r="Q49" s="845"/>
      <c r="R49" s="845"/>
      <c r="S49" s="845"/>
      <c r="T49" s="845"/>
      <c r="U49" s="777" t="s">
        <v>380</v>
      </c>
      <c r="V49" s="659"/>
      <c r="W49" s="666" t="s">
        <v>148</v>
      </c>
      <c r="X49" s="666" t="s">
        <v>85</v>
      </c>
      <c r="Y49" s="666" t="s">
        <v>85</v>
      </c>
      <c r="Z49" s="666" t="s">
        <v>381</v>
      </c>
      <c r="AA49" s="666"/>
      <c r="AB49" s="650" t="s">
        <v>149</v>
      </c>
      <c r="AC49" s="657" t="s">
        <v>150</v>
      </c>
      <c r="AD49" s="681">
        <v>4.0921</v>
      </c>
      <c r="AE49" s="682">
        <f t="shared" si="51"/>
        <v>3273.68</v>
      </c>
      <c r="AF49" s="657"/>
      <c r="AG49" s="657" t="s">
        <v>83</v>
      </c>
      <c r="AH49" s="657" t="s">
        <v>101</v>
      </c>
      <c r="AI49" s="684"/>
      <c r="AJ49" s="683">
        <f t="shared" si="62"/>
        <v>800</v>
      </c>
      <c r="AK49" s="684"/>
      <c r="AL49" s="683"/>
      <c r="AM49" s="850"/>
      <c r="AN49" s="683"/>
      <c r="AO49" s="812"/>
      <c r="AP49" s="694">
        <f t="shared" si="58"/>
        <v>800</v>
      </c>
      <c r="AQ49" s="694"/>
      <c r="AR49" s="694"/>
      <c r="AS49" s="695"/>
      <c r="AT49" s="816"/>
      <c r="AU49" s="810"/>
      <c r="AV49" s="810"/>
      <c r="AW49" s="817"/>
      <c r="AX49" s="705">
        <f t="shared" si="56"/>
        <v>200</v>
      </c>
      <c r="AY49" s="694">
        <f t="shared" si="59"/>
        <v>200</v>
      </c>
      <c r="AZ49" s="694">
        <f t="shared" si="60"/>
        <v>200</v>
      </c>
      <c r="BA49" s="706">
        <f t="shared" si="61"/>
        <v>200</v>
      </c>
      <c r="BB49" s="715"/>
      <c r="BC49" s="694"/>
      <c r="BD49" s="694"/>
      <c r="BE49" s="694"/>
      <c r="BF49" s="694">
        <f t="shared" si="57"/>
        <v>0</v>
      </c>
      <c r="BG49" s="694"/>
      <c r="BH49" s="694"/>
      <c r="BI49" s="694"/>
      <c r="BJ49" s="694">
        <f t="shared" si="63"/>
        <v>800</v>
      </c>
      <c r="BK49" s="694"/>
      <c r="BL49" s="694" t="s">
        <v>102</v>
      </c>
      <c r="BM49" s="814"/>
      <c r="BN49" s="694">
        <f t="shared" si="52"/>
        <v>200</v>
      </c>
      <c r="BO49" s="694">
        <f t="shared" si="53"/>
        <v>200</v>
      </c>
      <c r="BP49" s="694">
        <f t="shared" si="54"/>
        <v>200</v>
      </c>
      <c r="BQ49" s="694">
        <f t="shared" si="55"/>
        <v>200</v>
      </c>
      <c r="BR49" s="694">
        <f t="shared" si="49"/>
        <v>0</v>
      </c>
      <c r="BS49" s="721">
        <f t="shared" si="46"/>
        <v>513280</v>
      </c>
      <c r="BT49" s="721">
        <f t="shared" si="64"/>
        <v>120890</v>
      </c>
      <c r="BU49" s="721">
        <f t="shared" si="65"/>
        <v>122098</v>
      </c>
      <c r="BV49" s="721">
        <f t="shared" si="66"/>
        <v>122107</v>
      </c>
      <c r="BW49" s="721">
        <f t="shared" si="67"/>
        <v>122440.333333333</v>
      </c>
      <c r="BX49" s="721"/>
    </row>
    <row r="50" s="625" customFormat="1" ht="32" customHeight="1" spans="1:76">
      <c r="A50" s="642">
        <v>45586</v>
      </c>
      <c r="B50" s="643" t="s">
        <v>144</v>
      </c>
      <c r="C50" s="644" t="s">
        <v>119</v>
      </c>
      <c r="D50" s="645">
        <v>4500147801</v>
      </c>
      <c r="E50" s="646" t="s">
        <v>179</v>
      </c>
      <c r="F50" s="645" t="s">
        <v>382</v>
      </c>
      <c r="G50" s="648" t="s">
        <v>83</v>
      </c>
      <c r="H50" s="648" t="s">
        <v>84</v>
      </c>
      <c r="I50" s="657">
        <v>1000</v>
      </c>
      <c r="J50" s="657">
        <v>0</v>
      </c>
      <c r="K50" s="657">
        <v>8</v>
      </c>
      <c r="L50" s="657">
        <f t="shared" si="48"/>
        <v>125</v>
      </c>
      <c r="M50" s="658">
        <v>45677</v>
      </c>
      <c r="N50" s="658">
        <v>45673</v>
      </c>
      <c r="O50" s="659"/>
      <c r="P50" s="659" t="s">
        <v>93</v>
      </c>
      <c r="Q50" s="845"/>
      <c r="R50" s="845"/>
      <c r="S50" s="845"/>
      <c r="T50" s="845"/>
      <c r="U50" s="777" t="s">
        <v>363</v>
      </c>
      <c r="V50" s="659"/>
      <c r="W50" s="666" t="s">
        <v>148</v>
      </c>
      <c r="X50" s="666" t="s">
        <v>85</v>
      </c>
      <c r="Y50" s="666" t="s">
        <v>85</v>
      </c>
      <c r="Z50" s="666" t="s">
        <v>381</v>
      </c>
      <c r="AA50" s="666"/>
      <c r="AB50" s="650" t="s">
        <v>149</v>
      </c>
      <c r="AC50" s="657" t="s">
        <v>150</v>
      </c>
      <c r="AD50" s="681">
        <v>4.2475</v>
      </c>
      <c r="AE50" s="682">
        <f t="shared" si="51"/>
        <v>4247.5</v>
      </c>
      <c r="AF50" s="657"/>
      <c r="AG50" s="657" t="s">
        <v>83</v>
      </c>
      <c r="AH50" s="657" t="s">
        <v>101</v>
      </c>
      <c r="AI50" s="684"/>
      <c r="AJ50" s="683">
        <f t="shared" si="62"/>
        <v>1000</v>
      </c>
      <c r="AK50" s="684"/>
      <c r="AL50" s="683"/>
      <c r="AM50" s="850"/>
      <c r="AN50" s="683"/>
      <c r="AO50" s="812"/>
      <c r="AP50" s="694">
        <f t="shared" si="58"/>
        <v>1000</v>
      </c>
      <c r="AQ50" s="694"/>
      <c r="AR50" s="694"/>
      <c r="AS50" s="695"/>
      <c r="AT50" s="816"/>
      <c r="AU50" s="810"/>
      <c r="AV50" s="810"/>
      <c r="AW50" s="817"/>
      <c r="AX50" s="705">
        <f t="shared" si="56"/>
        <v>250</v>
      </c>
      <c r="AY50" s="694">
        <f t="shared" si="59"/>
        <v>250</v>
      </c>
      <c r="AZ50" s="694">
        <f t="shared" si="60"/>
        <v>250</v>
      </c>
      <c r="BA50" s="706">
        <f t="shared" si="61"/>
        <v>250</v>
      </c>
      <c r="BB50" s="715"/>
      <c r="BC50" s="694"/>
      <c r="BD50" s="694"/>
      <c r="BE50" s="694"/>
      <c r="BF50" s="694">
        <f t="shared" si="57"/>
        <v>0</v>
      </c>
      <c r="BG50" s="694"/>
      <c r="BH50" s="694"/>
      <c r="BI50" s="694"/>
      <c r="BJ50" s="694">
        <f t="shared" si="63"/>
        <v>1000</v>
      </c>
      <c r="BK50" s="694"/>
      <c r="BL50" s="694" t="s">
        <v>102</v>
      </c>
      <c r="BM50" s="814"/>
      <c r="BN50" s="694">
        <f t="shared" si="52"/>
        <v>250</v>
      </c>
      <c r="BO50" s="694">
        <f t="shared" si="53"/>
        <v>250</v>
      </c>
      <c r="BP50" s="694">
        <f t="shared" si="54"/>
        <v>250</v>
      </c>
      <c r="BQ50" s="694">
        <f t="shared" si="55"/>
        <v>250</v>
      </c>
      <c r="BR50" s="694">
        <f t="shared" si="49"/>
        <v>0</v>
      </c>
      <c r="BS50" s="721">
        <f t="shared" si="46"/>
        <v>513480</v>
      </c>
      <c r="BT50" s="721">
        <f t="shared" si="64"/>
        <v>120640</v>
      </c>
      <c r="BU50" s="721">
        <f t="shared" si="65"/>
        <v>121848</v>
      </c>
      <c r="BV50" s="721">
        <f t="shared" si="66"/>
        <v>121857</v>
      </c>
      <c r="BW50" s="721">
        <f t="shared" si="67"/>
        <v>122190.333333333</v>
      </c>
      <c r="BX50" s="721"/>
    </row>
    <row r="51" s="625" customFormat="1" ht="32" customHeight="1" spans="1:76">
      <c r="A51" s="642">
        <v>45586</v>
      </c>
      <c r="B51" s="643" t="s">
        <v>144</v>
      </c>
      <c r="C51" s="644" t="s">
        <v>119</v>
      </c>
      <c r="D51" s="645">
        <v>4500147803</v>
      </c>
      <c r="E51" s="646" t="s">
        <v>179</v>
      </c>
      <c r="F51" s="645" t="s">
        <v>383</v>
      </c>
      <c r="G51" s="648" t="s">
        <v>83</v>
      </c>
      <c r="H51" s="648" t="s">
        <v>84</v>
      </c>
      <c r="I51" s="657">
        <v>1000</v>
      </c>
      <c r="J51" s="657">
        <v>0</v>
      </c>
      <c r="K51" s="657">
        <v>8</v>
      </c>
      <c r="L51" s="657">
        <f t="shared" si="48"/>
        <v>125</v>
      </c>
      <c r="M51" s="658">
        <v>45677</v>
      </c>
      <c r="N51" s="658">
        <v>45673</v>
      </c>
      <c r="O51" s="659"/>
      <c r="P51" s="659" t="s">
        <v>93</v>
      </c>
      <c r="Q51" s="845"/>
      <c r="R51" s="845"/>
      <c r="S51" s="845"/>
      <c r="T51" s="845"/>
      <c r="U51" s="777" t="s">
        <v>358</v>
      </c>
      <c r="V51" s="659"/>
      <c r="W51" s="666" t="s">
        <v>148</v>
      </c>
      <c r="X51" s="666" t="s">
        <v>85</v>
      </c>
      <c r="Y51" s="666" t="s">
        <v>85</v>
      </c>
      <c r="Z51" s="666" t="s">
        <v>381</v>
      </c>
      <c r="AA51" s="666"/>
      <c r="AB51" s="650" t="s">
        <v>149</v>
      </c>
      <c r="AC51" s="657" t="s">
        <v>150</v>
      </c>
      <c r="AD51" s="681">
        <v>4.2475</v>
      </c>
      <c r="AE51" s="682">
        <f t="shared" si="51"/>
        <v>4247.5</v>
      </c>
      <c r="AF51" s="657"/>
      <c r="AG51" s="657" t="s">
        <v>83</v>
      </c>
      <c r="AH51" s="657" t="s">
        <v>101</v>
      </c>
      <c r="AI51" s="684"/>
      <c r="AJ51" s="683">
        <f t="shared" si="62"/>
        <v>1000</v>
      </c>
      <c r="AK51" s="684"/>
      <c r="AL51" s="683"/>
      <c r="AM51" s="850"/>
      <c r="AN51" s="683"/>
      <c r="AO51" s="812"/>
      <c r="AP51" s="694">
        <f t="shared" si="58"/>
        <v>1000</v>
      </c>
      <c r="AQ51" s="694"/>
      <c r="AR51" s="694"/>
      <c r="AS51" s="695"/>
      <c r="AT51" s="816"/>
      <c r="AU51" s="810"/>
      <c r="AV51" s="810"/>
      <c r="AW51" s="817"/>
      <c r="AX51" s="705">
        <f t="shared" si="56"/>
        <v>250</v>
      </c>
      <c r="AY51" s="694">
        <f t="shared" si="59"/>
        <v>250</v>
      </c>
      <c r="AZ51" s="694">
        <f t="shared" si="60"/>
        <v>250</v>
      </c>
      <c r="BA51" s="706">
        <f t="shared" si="61"/>
        <v>250</v>
      </c>
      <c r="BB51" s="715"/>
      <c r="BC51" s="694"/>
      <c r="BD51" s="694"/>
      <c r="BE51" s="694"/>
      <c r="BF51" s="694">
        <f t="shared" si="57"/>
        <v>0</v>
      </c>
      <c r="BG51" s="694"/>
      <c r="BH51" s="694"/>
      <c r="BI51" s="694"/>
      <c r="BJ51" s="694">
        <f t="shared" si="63"/>
        <v>1000</v>
      </c>
      <c r="BK51" s="694"/>
      <c r="BL51" s="694" t="s">
        <v>102</v>
      </c>
      <c r="BM51" s="814"/>
      <c r="BN51" s="694">
        <f t="shared" si="52"/>
        <v>250</v>
      </c>
      <c r="BO51" s="694">
        <f t="shared" si="53"/>
        <v>250</v>
      </c>
      <c r="BP51" s="694">
        <f t="shared" si="54"/>
        <v>250</v>
      </c>
      <c r="BQ51" s="694">
        <f t="shared" si="55"/>
        <v>250</v>
      </c>
      <c r="BR51" s="694">
        <f t="shared" si="49"/>
        <v>0</v>
      </c>
      <c r="BS51" s="721">
        <f t="shared" si="46"/>
        <v>513480</v>
      </c>
      <c r="BT51" s="721">
        <f t="shared" si="64"/>
        <v>120390</v>
      </c>
      <c r="BU51" s="721">
        <f t="shared" si="65"/>
        <v>121598</v>
      </c>
      <c r="BV51" s="721">
        <f t="shared" si="66"/>
        <v>121607</v>
      </c>
      <c r="BW51" s="721">
        <f t="shared" si="67"/>
        <v>121940.333333333</v>
      </c>
      <c r="BX51" s="721"/>
    </row>
    <row r="52" s="625" customFormat="1" ht="32" customHeight="1" spans="1:76">
      <c r="A52" s="642">
        <v>45586</v>
      </c>
      <c r="B52" s="643" t="s">
        <v>144</v>
      </c>
      <c r="C52" s="644" t="s">
        <v>119</v>
      </c>
      <c r="D52" s="645">
        <v>4500147800</v>
      </c>
      <c r="E52" s="646" t="s">
        <v>175</v>
      </c>
      <c r="F52" s="645" t="s">
        <v>384</v>
      </c>
      <c r="G52" s="648" t="s">
        <v>83</v>
      </c>
      <c r="H52" s="648" t="s">
        <v>84</v>
      </c>
      <c r="I52" s="657">
        <v>800</v>
      </c>
      <c r="J52" s="657">
        <v>0</v>
      </c>
      <c r="K52" s="657">
        <v>8</v>
      </c>
      <c r="L52" s="657">
        <f t="shared" si="48"/>
        <v>100</v>
      </c>
      <c r="M52" s="658">
        <v>45677</v>
      </c>
      <c r="N52" s="658">
        <v>45673</v>
      </c>
      <c r="O52" s="659"/>
      <c r="P52" s="659" t="s">
        <v>93</v>
      </c>
      <c r="Q52" s="845"/>
      <c r="R52" s="845"/>
      <c r="S52" s="845"/>
      <c r="T52" s="845"/>
      <c r="U52" s="847" t="s">
        <v>380</v>
      </c>
      <c r="V52" s="659"/>
      <c r="W52" s="666" t="s">
        <v>148</v>
      </c>
      <c r="X52" s="666" t="s">
        <v>85</v>
      </c>
      <c r="Y52" s="666" t="s">
        <v>85</v>
      </c>
      <c r="Z52" s="666" t="s">
        <v>381</v>
      </c>
      <c r="AA52" s="666"/>
      <c r="AB52" s="650" t="s">
        <v>149</v>
      </c>
      <c r="AC52" s="657" t="s">
        <v>150</v>
      </c>
      <c r="AD52" s="681">
        <v>4.2475</v>
      </c>
      <c r="AE52" s="682">
        <f t="shared" si="51"/>
        <v>3398</v>
      </c>
      <c r="AF52" s="657"/>
      <c r="AG52" s="657" t="s">
        <v>83</v>
      </c>
      <c r="AH52" s="657" t="s">
        <v>101</v>
      </c>
      <c r="AI52" s="684"/>
      <c r="AJ52" s="683">
        <f t="shared" si="62"/>
        <v>800</v>
      </c>
      <c r="AK52" s="684"/>
      <c r="AL52" s="683"/>
      <c r="AM52" s="850"/>
      <c r="AN52" s="683"/>
      <c r="AO52" s="812"/>
      <c r="AP52" s="694">
        <f t="shared" si="58"/>
        <v>800</v>
      </c>
      <c r="AQ52" s="694"/>
      <c r="AR52" s="694"/>
      <c r="AS52" s="695"/>
      <c r="AT52" s="816"/>
      <c r="AU52" s="810"/>
      <c r="AV52" s="810"/>
      <c r="AW52" s="817"/>
      <c r="AX52" s="705">
        <f t="shared" si="56"/>
        <v>200</v>
      </c>
      <c r="AY52" s="694">
        <f t="shared" si="59"/>
        <v>200</v>
      </c>
      <c r="AZ52" s="694">
        <f t="shared" si="60"/>
        <v>200</v>
      </c>
      <c r="BA52" s="706">
        <f t="shared" si="61"/>
        <v>200</v>
      </c>
      <c r="BB52" s="715"/>
      <c r="BC52" s="694"/>
      <c r="BD52" s="694"/>
      <c r="BE52" s="694"/>
      <c r="BF52" s="694">
        <f t="shared" si="57"/>
        <v>0</v>
      </c>
      <c r="BG52" s="694"/>
      <c r="BH52" s="694"/>
      <c r="BI52" s="694"/>
      <c r="BJ52" s="694">
        <f t="shared" si="63"/>
        <v>800</v>
      </c>
      <c r="BK52" s="694"/>
      <c r="BL52" s="694" t="s">
        <v>102</v>
      </c>
      <c r="BM52" s="814"/>
      <c r="BN52" s="694">
        <f t="shared" si="52"/>
        <v>200</v>
      </c>
      <c r="BO52" s="694">
        <f t="shared" si="53"/>
        <v>200</v>
      </c>
      <c r="BP52" s="694">
        <f t="shared" si="54"/>
        <v>200</v>
      </c>
      <c r="BQ52" s="694">
        <f t="shared" si="55"/>
        <v>200</v>
      </c>
      <c r="BR52" s="694">
        <f t="shared" si="49"/>
        <v>0</v>
      </c>
      <c r="BS52" s="721">
        <f t="shared" si="46"/>
        <v>513280</v>
      </c>
      <c r="BT52" s="721">
        <f t="shared" si="64"/>
        <v>120190</v>
      </c>
      <c r="BU52" s="721">
        <f t="shared" si="65"/>
        <v>121398</v>
      </c>
      <c r="BV52" s="721">
        <f t="shared" si="66"/>
        <v>121407</v>
      </c>
      <c r="BW52" s="721">
        <f t="shared" si="67"/>
        <v>121740.333333333</v>
      </c>
      <c r="BX52" s="721"/>
    </row>
    <row r="53" s="625" customFormat="1" ht="32" customHeight="1" spans="1:76">
      <c r="A53" s="642">
        <v>45623</v>
      </c>
      <c r="B53" s="650" t="s">
        <v>218</v>
      </c>
      <c r="C53" s="839" t="s">
        <v>183</v>
      </c>
      <c r="D53" s="645">
        <v>4500152538</v>
      </c>
      <c r="E53" s="646" t="s">
        <v>385</v>
      </c>
      <c r="F53" s="645" t="s">
        <v>386</v>
      </c>
      <c r="G53" s="649" t="s">
        <v>83</v>
      </c>
      <c r="H53" s="648" t="s">
        <v>84</v>
      </c>
      <c r="I53" s="657">
        <v>496</v>
      </c>
      <c r="J53" s="657">
        <v>0</v>
      </c>
      <c r="K53" s="657">
        <v>8</v>
      </c>
      <c r="L53" s="657">
        <f t="shared" ref="L46:L116" si="68">I53/K53</f>
        <v>62</v>
      </c>
      <c r="M53" s="658">
        <v>45696</v>
      </c>
      <c r="N53" s="658">
        <v>45692</v>
      </c>
      <c r="O53" s="659"/>
      <c r="P53" s="659" t="s">
        <v>93</v>
      </c>
      <c r="Q53" s="845"/>
      <c r="R53" s="845"/>
      <c r="S53" s="845"/>
      <c r="T53" s="845"/>
      <c r="U53" s="848" t="s">
        <v>387</v>
      </c>
      <c r="V53" s="659"/>
      <c r="W53" s="666" t="s">
        <v>203</v>
      </c>
      <c r="X53" s="666"/>
      <c r="Y53" s="666" t="s">
        <v>222</v>
      </c>
      <c r="Z53" s="666"/>
      <c r="AA53" s="666"/>
      <c r="AB53" s="650" t="s">
        <v>388</v>
      </c>
      <c r="AC53" s="657" t="s">
        <v>191</v>
      </c>
      <c r="AD53" s="681">
        <v>4.2589</v>
      </c>
      <c r="AE53" s="682">
        <f t="shared" ref="AE46:AE63" si="69">AD53*I53</f>
        <v>2112.4144</v>
      </c>
      <c r="AF53" s="657"/>
      <c r="AG53" s="657" t="s">
        <v>83</v>
      </c>
      <c r="AH53" s="657" t="s">
        <v>101</v>
      </c>
      <c r="AI53" s="684"/>
      <c r="AJ53" s="683">
        <f t="shared" ref="AJ46:AJ59" si="70">I53</f>
        <v>496</v>
      </c>
      <c r="AK53" s="684"/>
      <c r="AL53" s="683"/>
      <c r="AM53" s="849"/>
      <c r="AN53" s="683"/>
      <c r="AO53" s="812"/>
      <c r="AP53" s="694">
        <f t="shared" ref="AP43:AP68" si="71">I53</f>
        <v>496</v>
      </c>
      <c r="AQ53" s="694"/>
      <c r="AR53" s="694"/>
      <c r="AS53" s="695"/>
      <c r="AT53" s="816"/>
      <c r="AU53" s="810"/>
      <c r="AV53" s="810"/>
      <c r="AW53" s="817"/>
      <c r="AX53" s="705">
        <f t="shared" ref="AX41:AX69" si="72">I53/4</f>
        <v>124</v>
      </c>
      <c r="AY53" s="694">
        <f t="shared" ref="AY44:AY68" si="73">AX53</f>
        <v>124</v>
      </c>
      <c r="AZ53" s="694">
        <f t="shared" ref="AZ44:AZ68" si="74">AX53</f>
        <v>124</v>
      </c>
      <c r="BA53" s="706">
        <f t="shared" ref="BA44:BA69" si="75">AX53</f>
        <v>124</v>
      </c>
      <c r="BB53" s="715"/>
      <c r="BC53" s="694"/>
      <c r="BD53" s="694"/>
      <c r="BE53" s="694"/>
      <c r="BF53" s="694">
        <f t="shared" ref="BF53:BF60" si="76">SUM(AT53:BE53)-I53</f>
        <v>0</v>
      </c>
      <c r="BG53" s="694"/>
      <c r="BH53" s="694"/>
      <c r="BI53" s="694"/>
      <c r="BJ53" s="694">
        <f t="shared" ref="BJ46:BJ66" si="77">I53</f>
        <v>496</v>
      </c>
      <c r="BK53" s="694"/>
      <c r="BL53" s="694" t="s">
        <v>102</v>
      </c>
      <c r="BM53" s="860"/>
      <c r="BN53" s="694">
        <f t="shared" ref="BN46:BN76" si="78">I53/4</f>
        <v>124</v>
      </c>
      <c r="BO53" s="694">
        <f t="shared" ref="BO46:BO76" si="79">I53/4</f>
        <v>124</v>
      </c>
      <c r="BP53" s="694">
        <f t="shared" ref="BP46:BP76" si="80">I53/4</f>
        <v>124</v>
      </c>
      <c r="BQ53" s="694">
        <f t="shared" ref="BQ46:BQ76" si="81">I53/4</f>
        <v>124</v>
      </c>
      <c r="BR53" s="694">
        <f t="shared" si="49"/>
        <v>0</v>
      </c>
      <c r="BS53" s="721">
        <f t="shared" si="46"/>
        <v>512976</v>
      </c>
      <c r="BT53" s="721">
        <f t="shared" si="64"/>
        <v>120066</v>
      </c>
      <c r="BU53" s="721">
        <f t="shared" si="65"/>
        <v>121274</v>
      </c>
      <c r="BV53" s="721">
        <f t="shared" si="66"/>
        <v>121283</v>
      </c>
      <c r="BW53" s="721">
        <f t="shared" si="67"/>
        <v>121616.333333333</v>
      </c>
      <c r="BX53" s="721"/>
    </row>
    <row r="54" s="625" customFormat="1" ht="32" customHeight="1" spans="1:76">
      <c r="A54" s="642">
        <v>45623</v>
      </c>
      <c r="B54" s="650" t="s">
        <v>218</v>
      </c>
      <c r="C54" s="839" t="s">
        <v>183</v>
      </c>
      <c r="D54" s="645">
        <v>4500152538</v>
      </c>
      <c r="E54" s="646" t="s">
        <v>389</v>
      </c>
      <c r="F54" s="645" t="s">
        <v>390</v>
      </c>
      <c r="G54" s="649" t="s">
        <v>83</v>
      </c>
      <c r="H54" s="648" t="s">
        <v>84</v>
      </c>
      <c r="I54" s="657">
        <v>200</v>
      </c>
      <c r="J54" s="657">
        <v>0</v>
      </c>
      <c r="K54" s="657">
        <v>8</v>
      </c>
      <c r="L54" s="657">
        <f t="shared" si="68"/>
        <v>25</v>
      </c>
      <c r="M54" s="658">
        <v>45696</v>
      </c>
      <c r="N54" s="658">
        <v>45692</v>
      </c>
      <c r="O54" s="659"/>
      <c r="P54" s="659" t="s">
        <v>93</v>
      </c>
      <c r="Q54" s="845"/>
      <c r="R54" s="845"/>
      <c r="S54" s="845"/>
      <c r="T54" s="845"/>
      <c r="U54" s="777" t="s">
        <v>391</v>
      </c>
      <c r="V54" s="659"/>
      <c r="W54" s="666" t="s">
        <v>203</v>
      </c>
      <c r="X54" s="666"/>
      <c r="Y54" s="666" t="s">
        <v>222</v>
      </c>
      <c r="Z54" s="666"/>
      <c r="AA54" s="666"/>
      <c r="AB54" s="650" t="s">
        <v>388</v>
      </c>
      <c r="AC54" s="657" t="s">
        <v>191</v>
      </c>
      <c r="AD54" s="681">
        <v>4.2589</v>
      </c>
      <c r="AE54" s="682">
        <f t="shared" si="69"/>
        <v>851.78</v>
      </c>
      <c r="AF54" s="657"/>
      <c r="AG54" s="657" t="s">
        <v>83</v>
      </c>
      <c r="AH54" s="657" t="s">
        <v>101</v>
      </c>
      <c r="AI54" s="684"/>
      <c r="AJ54" s="683">
        <f t="shared" si="70"/>
        <v>200</v>
      </c>
      <c r="AK54" s="684"/>
      <c r="AL54" s="683"/>
      <c r="AM54" s="849"/>
      <c r="AN54" s="683"/>
      <c r="AO54" s="812"/>
      <c r="AP54" s="694">
        <f t="shared" si="71"/>
        <v>200</v>
      </c>
      <c r="AQ54" s="694"/>
      <c r="AR54" s="694"/>
      <c r="AS54" s="695"/>
      <c r="AT54" s="816"/>
      <c r="AU54" s="810"/>
      <c r="AV54" s="810"/>
      <c r="AW54" s="817"/>
      <c r="AX54" s="705">
        <f t="shared" si="72"/>
        <v>50</v>
      </c>
      <c r="AY54" s="694">
        <f t="shared" si="73"/>
        <v>50</v>
      </c>
      <c r="AZ54" s="694">
        <f t="shared" si="74"/>
        <v>50</v>
      </c>
      <c r="BA54" s="706">
        <f t="shared" si="75"/>
        <v>50</v>
      </c>
      <c r="BB54" s="715"/>
      <c r="BC54" s="694"/>
      <c r="BD54" s="694"/>
      <c r="BE54" s="694"/>
      <c r="BF54" s="694">
        <f t="shared" si="76"/>
        <v>0</v>
      </c>
      <c r="BG54" s="694"/>
      <c r="BH54" s="694"/>
      <c r="BI54" s="694"/>
      <c r="BJ54" s="694">
        <f t="shared" si="77"/>
        <v>200</v>
      </c>
      <c r="BK54" s="694"/>
      <c r="BL54" s="694" t="s">
        <v>102</v>
      </c>
      <c r="BM54" s="860"/>
      <c r="BN54" s="694">
        <f t="shared" si="78"/>
        <v>50</v>
      </c>
      <c r="BO54" s="694">
        <f t="shared" si="79"/>
        <v>50</v>
      </c>
      <c r="BP54" s="694">
        <f t="shared" si="80"/>
        <v>50</v>
      </c>
      <c r="BQ54" s="694">
        <f t="shared" si="81"/>
        <v>50</v>
      </c>
      <c r="BR54" s="694">
        <f t="shared" si="49"/>
        <v>0</v>
      </c>
      <c r="BS54" s="721">
        <f t="shared" si="46"/>
        <v>512680</v>
      </c>
      <c r="BT54" s="721">
        <f t="shared" ref="BT54:BT66" si="82">BT53-BN54</f>
        <v>120016</v>
      </c>
      <c r="BU54" s="721">
        <f t="shared" ref="BU54:BU66" si="83">BU53-BO54</f>
        <v>121224</v>
      </c>
      <c r="BV54" s="721">
        <f t="shared" ref="BV54:BV66" si="84">BV53-BP54</f>
        <v>121233</v>
      </c>
      <c r="BW54" s="721">
        <f t="shared" ref="BW54:BW66" si="85">BW53-BQ54</f>
        <v>121566.333333333</v>
      </c>
      <c r="BX54" s="721"/>
    </row>
    <row r="55" s="625" customFormat="1" ht="32" customHeight="1" spans="1:76">
      <c r="A55" s="642">
        <v>45586</v>
      </c>
      <c r="B55" s="643" t="s">
        <v>144</v>
      </c>
      <c r="C55" s="644" t="s">
        <v>119</v>
      </c>
      <c r="D55" s="645">
        <v>4500147806</v>
      </c>
      <c r="E55" s="646" t="s">
        <v>179</v>
      </c>
      <c r="F55" s="645" t="s">
        <v>392</v>
      </c>
      <c r="G55" s="648" t="s">
        <v>83</v>
      </c>
      <c r="H55" s="648" t="s">
        <v>84</v>
      </c>
      <c r="I55" s="657">
        <v>1000</v>
      </c>
      <c r="J55" s="657">
        <v>0</v>
      </c>
      <c r="K55" s="657">
        <v>8</v>
      </c>
      <c r="L55" s="657">
        <f t="shared" si="68"/>
        <v>125</v>
      </c>
      <c r="M55" s="658">
        <v>45698</v>
      </c>
      <c r="N55" s="658">
        <v>45694</v>
      </c>
      <c r="O55" s="659"/>
      <c r="P55" s="659" t="s">
        <v>93</v>
      </c>
      <c r="Q55" s="845"/>
      <c r="R55" s="845"/>
      <c r="S55" s="845"/>
      <c r="T55" s="845"/>
      <c r="U55" s="777" t="s">
        <v>393</v>
      </c>
      <c r="V55" s="659"/>
      <c r="W55" s="666" t="s">
        <v>148</v>
      </c>
      <c r="X55" s="666" t="s">
        <v>85</v>
      </c>
      <c r="Y55" s="666" t="s">
        <v>381</v>
      </c>
      <c r="Z55" s="666"/>
      <c r="AA55" s="666"/>
      <c r="AB55" s="650" t="s">
        <v>149</v>
      </c>
      <c r="AC55" s="657" t="s">
        <v>150</v>
      </c>
      <c r="AD55" s="681">
        <v>4.2475</v>
      </c>
      <c r="AE55" s="682">
        <f t="shared" si="69"/>
        <v>4247.5</v>
      </c>
      <c r="AF55" s="657" t="s">
        <v>394</v>
      </c>
      <c r="AG55" s="657" t="s">
        <v>83</v>
      </c>
      <c r="AH55" s="657" t="s">
        <v>101</v>
      </c>
      <c r="AI55" s="684"/>
      <c r="AJ55" s="683">
        <f t="shared" si="70"/>
        <v>1000</v>
      </c>
      <c r="AK55" s="684"/>
      <c r="AL55" s="683"/>
      <c r="AM55" s="685"/>
      <c r="AN55" s="683"/>
      <c r="AO55" s="812"/>
      <c r="AP55" s="694">
        <f t="shared" si="71"/>
        <v>1000</v>
      </c>
      <c r="AQ55" s="694"/>
      <c r="AR55" s="694"/>
      <c r="AS55" s="695"/>
      <c r="AT55" s="816"/>
      <c r="AU55" s="810"/>
      <c r="AV55" s="810"/>
      <c r="AW55" s="817"/>
      <c r="AX55" s="705">
        <f t="shared" si="72"/>
        <v>250</v>
      </c>
      <c r="AY55" s="694">
        <f t="shared" si="73"/>
        <v>250</v>
      </c>
      <c r="AZ55" s="694">
        <f t="shared" si="74"/>
        <v>250</v>
      </c>
      <c r="BA55" s="706">
        <f t="shared" si="75"/>
        <v>250</v>
      </c>
      <c r="BB55" s="715"/>
      <c r="BC55" s="694"/>
      <c r="BD55" s="694"/>
      <c r="BE55" s="694"/>
      <c r="BF55" s="694">
        <f t="shared" si="76"/>
        <v>0</v>
      </c>
      <c r="BG55" s="694"/>
      <c r="BH55" s="694"/>
      <c r="BI55" s="694"/>
      <c r="BJ55" s="694">
        <f t="shared" si="77"/>
        <v>1000</v>
      </c>
      <c r="BK55" s="694"/>
      <c r="BL55" s="694" t="s">
        <v>102</v>
      </c>
      <c r="BM55" s="812"/>
      <c r="BN55" s="694">
        <f t="shared" si="78"/>
        <v>250</v>
      </c>
      <c r="BO55" s="694">
        <f t="shared" si="79"/>
        <v>250</v>
      </c>
      <c r="BP55" s="694">
        <f t="shared" si="80"/>
        <v>250</v>
      </c>
      <c r="BQ55" s="694">
        <f t="shared" si="81"/>
        <v>250</v>
      </c>
      <c r="BR55" s="694">
        <f t="shared" si="49"/>
        <v>0</v>
      </c>
      <c r="BS55" s="721">
        <f t="shared" si="46"/>
        <v>513480</v>
      </c>
      <c r="BT55" s="721">
        <f t="shared" si="82"/>
        <v>119766</v>
      </c>
      <c r="BU55" s="721">
        <f t="shared" si="83"/>
        <v>120974</v>
      </c>
      <c r="BV55" s="721">
        <f t="shared" si="84"/>
        <v>120983</v>
      </c>
      <c r="BW55" s="721">
        <f t="shared" si="85"/>
        <v>121316.333333333</v>
      </c>
      <c r="BX55" s="721"/>
    </row>
    <row r="56" s="625" customFormat="1" ht="32" customHeight="1" spans="1:76">
      <c r="A56" s="642">
        <v>45586</v>
      </c>
      <c r="B56" s="643" t="s">
        <v>144</v>
      </c>
      <c r="C56" s="644" t="s">
        <v>119</v>
      </c>
      <c r="D56" s="645">
        <v>4500147804</v>
      </c>
      <c r="E56" s="646" t="s">
        <v>175</v>
      </c>
      <c r="F56" s="645" t="s">
        <v>395</v>
      </c>
      <c r="G56" s="648" t="s">
        <v>83</v>
      </c>
      <c r="H56" s="648" t="s">
        <v>84</v>
      </c>
      <c r="I56" s="657">
        <v>800</v>
      </c>
      <c r="J56" s="657">
        <v>0</v>
      </c>
      <c r="K56" s="657">
        <v>8</v>
      </c>
      <c r="L56" s="657">
        <f t="shared" si="68"/>
        <v>100</v>
      </c>
      <c r="M56" s="658">
        <v>45698</v>
      </c>
      <c r="N56" s="658">
        <v>45694</v>
      </c>
      <c r="O56" s="659"/>
      <c r="P56" s="659" t="s">
        <v>93</v>
      </c>
      <c r="Q56" s="845"/>
      <c r="R56" s="845"/>
      <c r="S56" s="845"/>
      <c r="T56" s="845"/>
      <c r="U56" s="777" t="s">
        <v>391</v>
      </c>
      <c r="V56" s="659"/>
      <c r="W56" s="666" t="s">
        <v>148</v>
      </c>
      <c r="X56" s="666" t="s">
        <v>85</v>
      </c>
      <c r="Y56" s="666" t="s">
        <v>381</v>
      </c>
      <c r="Z56" s="666"/>
      <c r="AA56" s="666"/>
      <c r="AB56" s="650" t="s">
        <v>149</v>
      </c>
      <c r="AC56" s="657" t="s">
        <v>150</v>
      </c>
      <c r="AD56" s="681">
        <v>4.2475</v>
      </c>
      <c r="AE56" s="682">
        <f t="shared" si="69"/>
        <v>3398</v>
      </c>
      <c r="AF56" s="657" t="s">
        <v>396</v>
      </c>
      <c r="AG56" s="657" t="s">
        <v>83</v>
      </c>
      <c r="AH56" s="657" t="s">
        <v>101</v>
      </c>
      <c r="AI56" s="684"/>
      <c r="AJ56" s="683">
        <f t="shared" si="70"/>
        <v>800</v>
      </c>
      <c r="AK56" s="684"/>
      <c r="AL56" s="683"/>
      <c r="AM56" s="685"/>
      <c r="AN56" s="683"/>
      <c r="AO56" s="812"/>
      <c r="AP56" s="694">
        <f t="shared" si="71"/>
        <v>800</v>
      </c>
      <c r="AQ56" s="694"/>
      <c r="AR56" s="694"/>
      <c r="AS56" s="695"/>
      <c r="AT56" s="816"/>
      <c r="AU56" s="810"/>
      <c r="AV56" s="810"/>
      <c r="AW56" s="817"/>
      <c r="AX56" s="705">
        <f t="shared" si="72"/>
        <v>200</v>
      </c>
      <c r="AY56" s="694">
        <f t="shared" si="73"/>
        <v>200</v>
      </c>
      <c r="AZ56" s="694">
        <f t="shared" si="74"/>
        <v>200</v>
      </c>
      <c r="BA56" s="706">
        <f t="shared" si="75"/>
        <v>200</v>
      </c>
      <c r="BB56" s="715"/>
      <c r="BC56" s="694"/>
      <c r="BD56" s="694"/>
      <c r="BE56" s="694"/>
      <c r="BF56" s="694">
        <f t="shared" si="76"/>
        <v>0</v>
      </c>
      <c r="BG56" s="694"/>
      <c r="BH56" s="694"/>
      <c r="BI56" s="694"/>
      <c r="BJ56" s="694">
        <f t="shared" si="77"/>
        <v>800</v>
      </c>
      <c r="BK56" s="694"/>
      <c r="BL56" s="694" t="s">
        <v>102</v>
      </c>
      <c r="BM56" s="812"/>
      <c r="BN56" s="694">
        <f t="shared" si="78"/>
        <v>200</v>
      </c>
      <c r="BO56" s="694">
        <f t="shared" si="79"/>
        <v>200</v>
      </c>
      <c r="BP56" s="694">
        <f t="shared" si="80"/>
        <v>200</v>
      </c>
      <c r="BQ56" s="694">
        <f t="shared" si="81"/>
        <v>200</v>
      </c>
      <c r="BR56" s="694">
        <f t="shared" si="49"/>
        <v>0</v>
      </c>
      <c r="BS56" s="721">
        <f t="shared" si="46"/>
        <v>513280</v>
      </c>
      <c r="BT56" s="721">
        <f t="shared" si="82"/>
        <v>119566</v>
      </c>
      <c r="BU56" s="721">
        <f t="shared" si="83"/>
        <v>120774</v>
      </c>
      <c r="BV56" s="721">
        <f t="shared" si="84"/>
        <v>120783</v>
      </c>
      <c r="BW56" s="721">
        <f t="shared" si="85"/>
        <v>121116.333333333</v>
      </c>
      <c r="BX56" s="721"/>
    </row>
    <row r="57" s="625" customFormat="1" ht="32" customHeight="1" spans="1:76">
      <c r="A57" s="642">
        <v>45644</v>
      </c>
      <c r="B57" s="643" t="s">
        <v>397</v>
      </c>
      <c r="C57" s="839" t="s">
        <v>199</v>
      </c>
      <c r="D57" s="645">
        <v>4500154316</v>
      </c>
      <c r="E57" s="646" t="s">
        <v>398</v>
      </c>
      <c r="F57" s="645" t="s">
        <v>399</v>
      </c>
      <c r="G57" s="649" t="s">
        <v>83</v>
      </c>
      <c r="H57" s="648" t="s">
        <v>84</v>
      </c>
      <c r="I57" s="657">
        <v>256</v>
      </c>
      <c r="J57" s="657">
        <v>0</v>
      </c>
      <c r="K57" s="657">
        <v>8</v>
      </c>
      <c r="L57" s="657">
        <f t="shared" si="68"/>
        <v>32</v>
      </c>
      <c r="M57" s="658">
        <v>45698</v>
      </c>
      <c r="N57" s="658">
        <v>45694</v>
      </c>
      <c r="O57" s="659"/>
      <c r="P57" s="659" t="s">
        <v>93</v>
      </c>
      <c r="Q57" s="845"/>
      <c r="R57" s="845"/>
      <c r="S57" s="845"/>
      <c r="T57" s="845"/>
      <c r="U57" s="777" t="s">
        <v>391</v>
      </c>
      <c r="V57" s="659"/>
      <c r="W57" s="666" t="s">
        <v>400</v>
      </c>
      <c r="X57" s="666"/>
      <c r="Y57" s="666" t="s">
        <v>85</v>
      </c>
      <c r="Z57" s="666" t="s">
        <v>401</v>
      </c>
      <c r="AA57" s="666"/>
      <c r="AB57" s="650" t="s">
        <v>402</v>
      </c>
      <c r="AC57" s="657" t="s">
        <v>206</v>
      </c>
      <c r="AD57" s="681">
        <v>4.2475</v>
      </c>
      <c r="AE57" s="682">
        <f t="shared" si="69"/>
        <v>1087.36</v>
      </c>
      <c r="AF57" s="657"/>
      <c r="AG57" s="657" t="s">
        <v>83</v>
      </c>
      <c r="AH57" s="657" t="s">
        <v>101</v>
      </c>
      <c r="AI57" s="684"/>
      <c r="AJ57" s="683">
        <f t="shared" si="70"/>
        <v>256</v>
      </c>
      <c r="AK57" s="684"/>
      <c r="AL57" s="683"/>
      <c r="AM57" s="849"/>
      <c r="AN57" s="683"/>
      <c r="AO57" s="812"/>
      <c r="AP57" s="694">
        <f t="shared" si="71"/>
        <v>256</v>
      </c>
      <c r="AQ57" s="694"/>
      <c r="AR57" s="694"/>
      <c r="AS57" s="695"/>
      <c r="AT57" s="816"/>
      <c r="AU57" s="810"/>
      <c r="AV57" s="810"/>
      <c r="AW57" s="817"/>
      <c r="AX57" s="705">
        <f t="shared" si="72"/>
        <v>64</v>
      </c>
      <c r="AY57" s="694">
        <f t="shared" si="73"/>
        <v>64</v>
      </c>
      <c r="AZ57" s="694">
        <f t="shared" si="74"/>
        <v>64</v>
      </c>
      <c r="BA57" s="706">
        <f t="shared" si="75"/>
        <v>64</v>
      </c>
      <c r="BB57" s="715"/>
      <c r="BC57" s="694"/>
      <c r="BD57" s="694"/>
      <c r="BE57" s="694"/>
      <c r="BF57" s="694">
        <f t="shared" si="76"/>
        <v>0</v>
      </c>
      <c r="BG57" s="694"/>
      <c r="BH57" s="694"/>
      <c r="BI57" s="694"/>
      <c r="BJ57" s="694">
        <f t="shared" si="77"/>
        <v>256</v>
      </c>
      <c r="BK57" s="694"/>
      <c r="BL57" s="694" t="s">
        <v>102</v>
      </c>
      <c r="BM57" s="860"/>
      <c r="BN57" s="694">
        <f t="shared" si="78"/>
        <v>64</v>
      </c>
      <c r="BO57" s="694">
        <f t="shared" si="79"/>
        <v>64</v>
      </c>
      <c r="BP57" s="694">
        <f t="shared" si="80"/>
        <v>64</v>
      </c>
      <c r="BQ57" s="694">
        <f t="shared" si="81"/>
        <v>64</v>
      </c>
      <c r="BR57" s="694">
        <f t="shared" si="49"/>
        <v>0</v>
      </c>
      <c r="BS57" s="721">
        <f t="shared" si="46"/>
        <v>512736</v>
      </c>
      <c r="BT57" s="721">
        <f t="shared" si="82"/>
        <v>119502</v>
      </c>
      <c r="BU57" s="721">
        <f t="shared" si="83"/>
        <v>120710</v>
      </c>
      <c r="BV57" s="721">
        <f t="shared" si="84"/>
        <v>120719</v>
      </c>
      <c r="BW57" s="721">
        <f t="shared" si="85"/>
        <v>121052.333333333</v>
      </c>
      <c r="BX57" s="721"/>
    </row>
    <row r="58" s="625" customFormat="1" ht="32" customHeight="1" spans="1:76">
      <c r="A58" s="642">
        <v>45644</v>
      </c>
      <c r="B58" s="643" t="s">
        <v>397</v>
      </c>
      <c r="C58" s="839" t="s">
        <v>199</v>
      </c>
      <c r="D58" s="645">
        <v>4500154316</v>
      </c>
      <c r="E58" s="646" t="s">
        <v>403</v>
      </c>
      <c r="F58" s="645" t="s">
        <v>404</v>
      </c>
      <c r="G58" s="649" t="s">
        <v>83</v>
      </c>
      <c r="H58" s="648" t="s">
        <v>84</v>
      </c>
      <c r="I58" s="657">
        <v>256</v>
      </c>
      <c r="J58" s="657">
        <v>0</v>
      </c>
      <c r="K58" s="657">
        <v>8</v>
      </c>
      <c r="L58" s="657">
        <f t="shared" si="68"/>
        <v>32</v>
      </c>
      <c r="M58" s="658">
        <v>45698</v>
      </c>
      <c r="N58" s="658">
        <v>45694</v>
      </c>
      <c r="O58" s="659"/>
      <c r="P58" s="659" t="s">
        <v>93</v>
      </c>
      <c r="Q58" s="845"/>
      <c r="R58" s="845"/>
      <c r="S58" s="845"/>
      <c r="T58" s="845"/>
      <c r="U58" s="777" t="s">
        <v>391</v>
      </c>
      <c r="V58" s="659"/>
      <c r="W58" s="666" t="s">
        <v>400</v>
      </c>
      <c r="X58" s="666"/>
      <c r="Y58" s="666" t="s">
        <v>85</v>
      </c>
      <c r="Z58" s="666" t="s">
        <v>401</v>
      </c>
      <c r="AA58" s="666"/>
      <c r="AB58" s="650" t="s">
        <v>402</v>
      </c>
      <c r="AC58" s="657" t="s">
        <v>206</v>
      </c>
      <c r="AD58" s="681">
        <v>4.2475</v>
      </c>
      <c r="AE58" s="682">
        <f t="shared" si="69"/>
        <v>1087.36</v>
      </c>
      <c r="AF58" s="657"/>
      <c r="AG58" s="657" t="s">
        <v>83</v>
      </c>
      <c r="AH58" s="657" t="s">
        <v>101</v>
      </c>
      <c r="AI58" s="684"/>
      <c r="AJ58" s="683">
        <f t="shared" si="70"/>
        <v>256</v>
      </c>
      <c r="AK58" s="684"/>
      <c r="AL58" s="683"/>
      <c r="AM58" s="849"/>
      <c r="AN58" s="683"/>
      <c r="AO58" s="812"/>
      <c r="AP58" s="694">
        <f t="shared" si="71"/>
        <v>256</v>
      </c>
      <c r="AQ58" s="694"/>
      <c r="AR58" s="694"/>
      <c r="AS58" s="695"/>
      <c r="AT58" s="816"/>
      <c r="AU58" s="810"/>
      <c r="AV58" s="810"/>
      <c r="AW58" s="817"/>
      <c r="AX58" s="705">
        <f t="shared" si="72"/>
        <v>64</v>
      </c>
      <c r="AY58" s="694">
        <f t="shared" si="73"/>
        <v>64</v>
      </c>
      <c r="AZ58" s="694">
        <f t="shared" si="74"/>
        <v>64</v>
      </c>
      <c r="BA58" s="706">
        <f t="shared" si="75"/>
        <v>64</v>
      </c>
      <c r="BB58" s="715"/>
      <c r="BC58" s="694"/>
      <c r="BD58" s="694"/>
      <c r="BE58" s="694"/>
      <c r="BF58" s="694">
        <f t="shared" si="76"/>
        <v>0</v>
      </c>
      <c r="BG58" s="694"/>
      <c r="BH58" s="694"/>
      <c r="BI58" s="694"/>
      <c r="BJ58" s="694">
        <f t="shared" si="77"/>
        <v>256</v>
      </c>
      <c r="BK58" s="694"/>
      <c r="BL58" s="694" t="s">
        <v>102</v>
      </c>
      <c r="BM58" s="860"/>
      <c r="BN58" s="694">
        <f t="shared" si="78"/>
        <v>64</v>
      </c>
      <c r="BO58" s="694">
        <f t="shared" si="79"/>
        <v>64</v>
      </c>
      <c r="BP58" s="694">
        <f t="shared" si="80"/>
        <v>64</v>
      </c>
      <c r="BQ58" s="694">
        <f t="shared" si="81"/>
        <v>64</v>
      </c>
      <c r="BR58" s="694">
        <f t="shared" si="49"/>
        <v>0</v>
      </c>
      <c r="BS58" s="721">
        <f t="shared" si="46"/>
        <v>512736</v>
      </c>
      <c r="BT58" s="721">
        <f t="shared" si="82"/>
        <v>119438</v>
      </c>
      <c r="BU58" s="721">
        <f t="shared" si="83"/>
        <v>120646</v>
      </c>
      <c r="BV58" s="721">
        <f t="shared" si="84"/>
        <v>120655</v>
      </c>
      <c r="BW58" s="721">
        <f t="shared" si="85"/>
        <v>120988.333333333</v>
      </c>
      <c r="BX58" s="721"/>
    </row>
    <row r="59" s="625" customFormat="1" ht="32" customHeight="1" spans="1:76">
      <c r="A59" s="642">
        <v>45644</v>
      </c>
      <c r="B59" s="643" t="s">
        <v>397</v>
      </c>
      <c r="C59" s="839" t="s">
        <v>199</v>
      </c>
      <c r="D59" s="645">
        <v>4500154316</v>
      </c>
      <c r="E59" s="646" t="s">
        <v>405</v>
      </c>
      <c r="F59" s="645" t="s">
        <v>406</v>
      </c>
      <c r="G59" s="649" t="s">
        <v>83</v>
      </c>
      <c r="H59" s="648" t="s">
        <v>84</v>
      </c>
      <c r="I59" s="657">
        <v>256</v>
      </c>
      <c r="J59" s="657">
        <v>0</v>
      </c>
      <c r="K59" s="657">
        <v>8</v>
      </c>
      <c r="L59" s="657">
        <f t="shared" si="68"/>
        <v>32</v>
      </c>
      <c r="M59" s="658">
        <v>45698</v>
      </c>
      <c r="N59" s="658">
        <v>45694</v>
      </c>
      <c r="O59" s="659"/>
      <c r="P59" s="659" t="s">
        <v>93</v>
      </c>
      <c r="Q59" s="845"/>
      <c r="R59" s="845"/>
      <c r="S59" s="845"/>
      <c r="T59" s="845"/>
      <c r="U59" s="777" t="s">
        <v>391</v>
      </c>
      <c r="V59" s="659"/>
      <c r="W59" s="666" t="s">
        <v>400</v>
      </c>
      <c r="X59" s="666"/>
      <c r="Y59" s="666" t="s">
        <v>85</v>
      </c>
      <c r="Z59" s="666" t="s">
        <v>401</v>
      </c>
      <c r="AA59" s="666"/>
      <c r="AB59" s="650" t="s">
        <v>402</v>
      </c>
      <c r="AC59" s="657" t="s">
        <v>206</v>
      </c>
      <c r="AD59" s="681">
        <v>4.2475</v>
      </c>
      <c r="AE59" s="682">
        <f t="shared" si="69"/>
        <v>1087.36</v>
      </c>
      <c r="AF59" s="657"/>
      <c r="AG59" s="657" t="s">
        <v>83</v>
      </c>
      <c r="AH59" s="657" t="s">
        <v>101</v>
      </c>
      <c r="AI59" s="684"/>
      <c r="AJ59" s="683">
        <f t="shared" si="70"/>
        <v>256</v>
      </c>
      <c r="AK59" s="684"/>
      <c r="AL59" s="683"/>
      <c r="AM59" s="849"/>
      <c r="AN59" s="683"/>
      <c r="AO59" s="812"/>
      <c r="AP59" s="694">
        <f t="shared" si="71"/>
        <v>256</v>
      </c>
      <c r="AQ59" s="694"/>
      <c r="AR59" s="694"/>
      <c r="AS59" s="695"/>
      <c r="AT59" s="816"/>
      <c r="AU59" s="810"/>
      <c r="AV59" s="810"/>
      <c r="AW59" s="817"/>
      <c r="AX59" s="705">
        <f t="shared" si="72"/>
        <v>64</v>
      </c>
      <c r="AY59" s="694">
        <f t="shared" si="73"/>
        <v>64</v>
      </c>
      <c r="AZ59" s="694">
        <f t="shared" si="74"/>
        <v>64</v>
      </c>
      <c r="BA59" s="706">
        <f t="shared" si="75"/>
        <v>64</v>
      </c>
      <c r="BB59" s="715"/>
      <c r="BC59" s="694"/>
      <c r="BD59" s="694"/>
      <c r="BE59" s="694"/>
      <c r="BF59" s="694">
        <f t="shared" si="76"/>
        <v>0</v>
      </c>
      <c r="BG59" s="694"/>
      <c r="BH59" s="694"/>
      <c r="BI59" s="694"/>
      <c r="BJ59" s="694">
        <f t="shared" si="77"/>
        <v>256</v>
      </c>
      <c r="BK59" s="694"/>
      <c r="BL59" s="694" t="s">
        <v>102</v>
      </c>
      <c r="BM59" s="860"/>
      <c r="BN59" s="694">
        <f t="shared" si="78"/>
        <v>64</v>
      </c>
      <c r="BO59" s="694">
        <f t="shared" si="79"/>
        <v>64</v>
      </c>
      <c r="BP59" s="694">
        <f t="shared" si="80"/>
        <v>64</v>
      </c>
      <c r="BQ59" s="694">
        <f t="shared" si="81"/>
        <v>64</v>
      </c>
      <c r="BR59" s="694">
        <f t="shared" si="49"/>
        <v>0</v>
      </c>
      <c r="BS59" s="721">
        <f t="shared" si="46"/>
        <v>512736</v>
      </c>
      <c r="BT59" s="721">
        <f t="shared" si="82"/>
        <v>119374</v>
      </c>
      <c r="BU59" s="721">
        <f t="shared" si="83"/>
        <v>120582</v>
      </c>
      <c r="BV59" s="721">
        <f t="shared" si="84"/>
        <v>120591</v>
      </c>
      <c r="BW59" s="721">
        <f t="shared" si="85"/>
        <v>120924.333333333</v>
      </c>
      <c r="BX59" s="721"/>
    </row>
    <row r="60" s="625" customFormat="1" ht="32" customHeight="1" spans="1:76">
      <c r="A60" s="642">
        <v>45642</v>
      </c>
      <c r="B60" s="643" t="s">
        <v>244</v>
      </c>
      <c r="C60" s="839" t="s">
        <v>245</v>
      </c>
      <c r="D60" s="645">
        <v>4500154045</v>
      </c>
      <c r="E60" s="646" t="s">
        <v>407</v>
      </c>
      <c r="F60" s="645" t="s">
        <v>408</v>
      </c>
      <c r="G60" s="649" t="s">
        <v>83</v>
      </c>
      <c r="H60" s="648" t="s">
        <v>84</v>
      </c>
      <c r="I60" s="657">
        <v>504</v>
      </c>
      <c r="J60" s="657">
        <v>0</v>
      </c>
      <c r="K60" s="657">
        <v>8</v>
      </c>
      <c r="L60" s="657">
        <f t="shared" si="68"/>
        <v>63</v>
      </c>
      <c r="M60" s="658">
        <v>45699</v>
      </c>
      <c r="N60" s="658">
        <v>45695</v>
      </c>
      <c r="O60" s="659"/>
      <c r="P60" s="659" t="s">
        <v>93</v>
      </c>
      <c r="Q60" s="845"/>
      <c r="R60" s="845"/>
      <c r="S60" s="845"/>
      <c r="T60" s="845"/>
      <c r="U60" s="777" t="s">
        <v>409</v>
      </c>
      <c r="V60" s="659"/>
      <c r="W60" s="666" t="s">
        <v>410</v>
      </c>
      <c r="X60" s="666"/>
      <c r="Y60" s="666" t="s">
        <v>411</v>
      </c>
      <c r="Z60" s="666" t="s">
        <v>401</v>
      </c>
      <c r="AA60" s="666"/>
      <c r="AB60" s="650" t="s">
        <v>412</v>
      </c>
      <c r="AC60" s="657" t="s">
        <v>413</v>
      </c>
      <c r="AD60" s="681">
        <v>4.2475</v>
      </c>
      <c r="AE60" s="682">
        <f t="shared" si="69"/>
        <v>2140.74</v>
      </c>
      <c r="AF60" s="657"/>
      <c r="AG60" s="791" t="s">
        <v>243</v>
      </c>
      <c r="AH60" s="657" t="s">
        <v>101</v>
      </c>
      <c r="AI60" s="684"/>
      <c r="AJ60" s="683"/>
      <c r="AK60" s="684"/>
      <c r="AL60" s="683">
        <f>I60</f>
        <v>504</v>
      </c>
      <c r="AM60" s="787"/>
      <c r="AN60" s="683"/>
      <c r="AO60" s="812"/>
      <c r="AP60" s="694">
        <f t="shared" si="71"/>
        <v>504</v>
      </c>
      <c r="AQ60" s="694"/>
      <c r="AR60" s="694"/>
      <c r="AS60" s="695"/>
      <c r="AT60" s="816"/>
      <c r="AU60" s="810"/>
      <c r="AV60" s="810"/>
      <c r="AW60" s="817"/>
      <c r="AX60" s="705">
        <f t="shared" si="72"/>
        <v>126</v>
      </c>
      <c r="AY60" s="694">
        <f t="shared" si="73"/>
        <v>126</v>
      </c>
      <c r="AZ60" s="694">
        <f t="shared" si="74"/>
        <v>126</v>
      </c>
      <c r="BA60" s="706">
        <f t="shared" si="75"/>
        <v>126</v>
      </c>
      <c r="BB60" s="715"/>
      <c r="BC60" s="694"/>
      <c r="BD60" s="694"/>
      <c r="BE60" s="694"/>
      <c r="BF60" s="694">
        <f t="shared" si="76"/>
        <v>0</v>
      </c>
      <c r="BG60" s="694"/>
      <c r="BH60" s="694"/>
      <c r="BI60" s="694"/>
      <c r="BJ60" s="694">
        <f t="shared" si="77"/>
        <v>504</v>
      </c>
      <c r="BK60" s="694"/>
      <c r="BL60" s="694" t="s">
        <v>102</v>
      </c>
      <c r="BM60" s="861"/>
      <c r="BN60" s="694">
        <f t="shared" si="78"/>
        <v>126</v>
      </c>
      <c r="BO60" s="694">
        <f t="shared" si="79"/>
        <v>126</v>
      </c>
      <c r="BP60" s="694">
        <f t="shared" si="80"/>
        <v>126</v>
      </c>
      <c r="BQ60" s="694">
        <f t="shared" si="81"/>
        <v>126</v>
      </c>
      <c r="BR60" s="694">
        <f t="shared" si="49"/>
        <v>0</v>
      </c>
      <c r="BS60" s="721">
        <f t="shared" si="46"/>
        <v>512984</v>
      </c>
      <c r="BT60" s="721">
        <f t="shared" si="82"/>
        <v>119248</v>
      </c>
      <c r="BU60" s="721">
        <f t="shared" si="83"/>
        <v>120456</v>
      </c>
      <c r="BV60" s="721">
        <f t="shared" si="84"/>
        <v>120465</v>
      </c>
      <c r="BW60" s="721">
        <f t="shared" si="85"/>
        <v>120798.333333333</v>
      </c>
      <c r="BX60" s="721"/>
    </row>
    <row r="61" s="625" customFormat="1" ht="32" customHeight="1" spans="1:76">
      <c r="A61" s="642">
        <v>45652</v>
      </c>
      <c r="B61" s="643" t="s">
        <v>414</v>
      </c>
      <c r="C61" s="644" t="s">
        <v>415</v>
      </c>
      <c r="D61" s="645">
        <v>4500154811</v>
      </c>
      <c r="E61" s="650"/>
      <c r="F61" s="645" t="s">
        <v>416</v>
      </c>
      <c r="G61" s="648" t="s">
        <v>83</v>
      </c>
      <c r="H61" s="648" t="s">
        <v>84</v>
      </c>
      <c r="I61" s="657">
        <v>504</v>
      </c>
      <c r="J61" s="657">
        <v>0</v>
      </c>
      <c r="K61" s="657">
        <v>8</v>
      </c>
      <c r="L61" s="657">
        <f t="shared" si="68"/>
        <v>63</v>
      </c>
      <c r="M61" s="658">
        <v>45705</v>
      </c>
      <c r="N61" s="658">
        <v>45701</v>
      </c>
      <c r="O61" s="659"/>
      <c r="P61" s="659" t="s">
        <v>93</v>
      </c>
      <c r="Q61" s="845"/>
      <c r="R61" s="845"/>
      <c r="S61" s="845"/>
      <c r="T61" s="845"/>
      <c r="U61" s="777" t="s">
        <v>387</v>
      </c>
      <c r="V61" s="659"/>
      <c r="W61" s="666" t="s">
        <v>417</v>
      </c>
      <c r="X61" s="666"/>
      <c r="Y61" s="666" t="s">
        <v>418</v>
      </c>
      <c r="Z61" s="666"/>
      <c r="AA61" s="666"/>
      <c r="AB61" s="650" t="s">
        <v>419</v>
      </c>
      <c r="AC61" s="657" t="s">
        <v>420</v>
      </c>
      <c r="AD61" s="681">
        <v>4.2475</v>
      </c>
      <c r="AE61" s="682">
        <f t="shared" si="69"/>
        <v>2140.74</v>
      </c>
      <c r="AF61" s="657"/>
      <c r="AG61" s="657" t="s">
        <v>83</v>
      </c>
      <c r="AH61" s="657" t="s">
        <v>101</v>
      </c>
      <c r="AI61" s="684"/>
      <c r="AJ61" s="683">
        <f>I61</f>
        <v>504</v>
      </c>
      <c r="AK61" s="684"/>
      <c r="AL61" s="683"/>
      <c r="AM61" s="849"/>
      <c r="AN61" s="683"/>
      <c r="AO61" s="812"/>
      <c r="AP61" s="694">
        <f t="shared" si="71"/>
        <v>504</v>
      </c>
      <c r="AQ61" s="694"/>
      <c r="AR61" s="694"/>
      <c r="AS61" s="695"/>
      <c r="AT61" s="816"/>
      <c r="AU61" s="810"/>
      <c r="AV61" s="810"/>
      <c r="AW61" s="817"/>
      <c r="AX61" s="705">
        <f t="shared" si="72"/>
        <v>126</v>
      </c>
      <c r="AY61" s="694">
        <f t="shared" si="73"/>
        <v>126</v>
      </c>
      <c r="AZ61" s="694">
        <f t="shared" si="74"/>
        <v>126</v>
      </c>
      <c r="BA61" s="706">
        <f t="shared" si="75"/>
        <v>126</v>
      </c>
      <c r="BB61" s="715"/>
      <c r="BC61" s="694"/>
      <c r="BD61" s="694"/>
      <c r="BE61" s="694"/>
      <c r="BF61" s="694">
        <f t="shared" ref="BF61:BF92" si="86">SUM(AT61:BE61)-I61</f>
        <v>0</v>
      </c>
      <c r="BG61" s="715"/>
      <c r="BH61" s="694"/>
      <c r="BI61" s="694"/>
      <c r="BJ61" s="694">
        <f t="shared" si="77"/>
        <v>504</v>
      </c>
      <c r="BK61" s="694"/>
      <c r="BL61" s="694" t="s">
        <v>102</v>
      </c>
      <c r="BM61" s="860"/>
      <c r="BN61" s="694">
        <f t="shared" si="78"/>
        <v>126</v>
      </c>
      <c r="BO61" s="694">
        <f t="shared" si="79"/>
        <v>126</v>
      </c>
      <c r="BP61" s="694">
        <f t="shared" si="80"/>
        <v>126</v>
      </c>
      <c r="BQ61" s="694">
        <f t="shared" si="81"/>
        <v>126</v>
      </c>
      <c r="BR61" s="694">
        <f t="shared" si="49"/>
        <v>0</v>
      </c>
      <c r="BS61" s="721">
        <f t="shared" si="46"/>
        <v>512984</v>
      </c>
      <c r="BT61" s="721">
        <f t="shared" si="82"/>
        <v>119122</v>
      </c>
      <c r="BU61" s="721">
        <f t="shared" si="83"/>
        <v>120330</v>
      </c>
      <c r="BV61" s="721">
        <f t="shared" si="84"/>
        <v>120339</v>
      </c>
      <c r="BW61" s="721">
        <f t="shared" si="85"/>
        <v>120672.333333333</v>
      </c>
      <c r="BX61" s="721"/>
    </row>
    <row r="62" s="625" customFormat="1" ht="32" customHeight="1" spans="1:76">
      <c r="A62" s="642">
        <v>45623</v>
      </c>
      <c r="B62" s="650" t="s">
        <v>421</v>
      </c>
      <c r="C62" s="839" t="s">
        <v>245</v>
      </c>
      <c r="D62" s="645">
        <v>4500145550</v>
      </c>
      <c r="E62" s="646" t="s">
        <v>422</v>
      </c>
      <c r="F62" s="645" t="s">
        <v>423</v>
      </c>
      <c r="G62" s="649" t="s">
        <v>83</v>
      </c>
      <c r="H62" s="648" t="s">
        <v>84</v>
      </c>
      <c r="I62" s="657">
        <v>504</v>
      </c>
      <c r="J62" s="657">
        <v>0</v>
      </c>
      <c r="K62" s="657">
        <v>8</v>
      </c>
      <c r="L62" s="657">
        <f t="shared" si="68"/>
        <v>63</v>
      </c>
      <c r="M62" s="658">
        <v>45702</v>
      </c>
      <c r="N62" s="658">
        <v>45698</v>
      </c>
      <c r="O62" s="659"/>
      <c r="P62" s="659" t="s">
        <v>93</v>
      </c>
      <c r="Q62" s="845"/>
      <c r="R62" s="845"/>
      <c r="S62" s="845"/>
      <c r="T62" s="845"/>
      <c r="U62" s="777" t="s">
        <v>255</v>
      </c>
      <c r="V62" s="659"/>
      <c r="W62" s="666" t="s">
        <v>203</v>
      </c>
      <c r="X62" s="666"/>
      <c r="Y62" s="666" t="s">
        <v>424</v>
      </c>
      <c r="Z62" s="666" t="s">
        <v>425</v>
      </c>
      <c r="AA62" s="666"/>
      <c r="AB62" s="650" t="s">
        <v>426</v>
      </c>
      <c r="AC62" s="657" t="s">
        <v>427</v>
      </c>
      <c r="AD62" s="681">
        <v>4.2475</v>
      </c>
      <c r="AE62" s="682">
        <f t="shared" si="69"/>
        <v>2140.74</v>
      </c>
      <c r="AF62" s="657"/>
      <c r="AG62" s="791" t="s">
        <v>243</v>
      </c>
      <c r="AH62" s="657" t="s">
        <v>101</v>
      </c>
      <c r="AI62" s="684"/>
      <c r="AJ62" s="683"/>
      <c r="AK62" s="684"/>
      <c r="AL62" s="683">
        <f>I62</f>
        <v>504</v>
      </c>
      <c r="AM62" s="787"/>
      <c r="AN62" s="683"/>
      <c r="AO62" s="812"/>
      <c r="AP62" s="694">
        <f t="shared" si="71"/>
        <v>504</v>
      </c>
      <c r="AQ62" s="694"/>
      <c r="AR62" s="694"/>
      <c r="AS62" s="695"/>
      <c r="AT62" s="816"/>
      <c r="AU62" s="810"/>
      <c r="AV62" s="810"/>
      <c r="AW62" s="817"/>
      <c r="AX62" s="705">
        <f t="shared" si="72"/>
        <v>126</v>
      </c>
      <c r="AY62" s="694">
        <f t="shared" si="73"/>
        <v>126</v>
      </c>
      <c r="AZ62" s="694">
        <f t="shared" si="74"/>
        <v>126</v>
      </c>
      <c r="BA62" s="706">
        <f t="shared" si="75"/>
        <v>126</v>
      </c>
      <c r="BB62" s="715"/>
      <c r="BC62" s="694"/>
      <c r="BD62" s="694"/>
      <c r="BE62" s="694"/>
      <c r="BF62" s="694">
        <f t="shared" si="86"/>
        <v>0</v>
      </c>
      <c r="BG62" s="694"/>
      <c r="BH62" s="694"/>
      <c r="BI62" s="694"/>
      <c r="BJ62" s="694">
        <f t="shared" si="77"/>
        <v>504</v>
      </c>
      <c r="BK62" s="694"/>
      <c r="BL62" s="694" t="s">
        <v>102</v>
      </c>
      <c r="BM62" s="861"/>
      <c r="BN62" s="694">
        <f t="shared" si="78"/>
        <v>126</v>
      </c>
      <c r="BO62" s="694">
        <f t="shared" si="79"/>
        <v>126</v>
      </c>
      <c r="BP62" s="694">
        <f t="shared" si="80"/>
        <v>126</v>
      </c>
      <c r="BQ62" s="694">
        <f t="shared" si="81"/>
        <v>126</v>
      </c>
      <c r="BR62" s="694">
        <f t="shared" si="49"/>
        <v>0</v>
      </c>
      <c r="BS62" s="721">
        <f t="shared" si="46"/>
        <v>512984</v>
      </c>
      <c r="BT62" s="721">
        <f t="shared" si="82"/>
        <v>118996</v>
      </c>
      <c r="BU62" s="721">
        <f t="shared" si="83"/>
        <v>120204</v>
      </c>
      <c r="BV62" s="721">
        <f t="shared" si="84"/>
        <v>120213</v>
      </c>
      <c r="BW62" s="721">
        <f t="shared" si="85"/>
        <v>120546.333333333</v>
      </c>
      <c r="BX62" s="721"/>
    </row>
    <row r="63" s="625" customFormat="1" ht="32" customHeight="1" spans="1:245">
      <c r="A63" s="642">
        <v>45639</v>
      </c>
      <c r="B63" s="643" t="s">
        <v>182</v>
      </c>
      <c r="C63" s="644" t="s">
        <v>183</v>
      </c>
      <c r="D63" s="645">
        <v>4500151765</v>
      </c>
      <c r="E63" s="650">
        <v>2950866131</v>
      </c>
      <c r="F63" s="645" t="s">
        <v>428</v>
      </c>
      <c r="G63" s="649" t="s">
        <v>186</v>
      </c>
      <c r="H63" s="648" t="s">
        <v>187</v>
      </c>
      <c r="I63" s="657">
        <v>968</v>
      </c>
      <c r="J63" s="657">
        <v>0</v>
      </c>
      <c r="K63" s="657">
        <v>88</v>
      </c>
      <c r="L63" s="657">
        <f t="shared" si="68"/>
        <v>11</v>
      </c>
      <c r="M63" s="658">
        <v>45705</v>
      </c>
      <c r="N63" s="658">
        <v>45701</v>
      </c>
      <c r="O63" s="659"/>
      <c r="P63" s="659" t="s">
        <v>93</v>
      </c>
      <c r="Q63" s="845"/>
      <c r="R63" s="845"/>
      <c r="S63" s="845"/>
      <c r="T63" s="845"/>
      <c r="U63" s="777" t="s">
        <v>429</v>
      </c>
      <c r="V63" s="666"/>
      <c r="W63" s="666" t="s">
        <v>410</v>
      </c>
      <c r="X63" s="666"/>
      <c r="Y63" s="666" t="s">
        <v>430</v>
      </c>
      <c r="Z63" s="666"/>
      <c r="AA63" s="650"/>
      <c r="AB63" s="643" t="s">
        <v>431</v>
      </c>
      <c r="AC63" s="681" t="s">
        <v>191</v>
      </c>
      <c r="AD63" s="681">
        <v>374.5982</v>
      </c>
      <c r="AE63" s="682">
        <f>AD63*L63</f>
        <v>4120.5802</v>
      </c>
      <c r="AF63" s="657" t="s">
        <v>432</v>
      </c>
      <c r="AG63" s="648" t="s">
        <v>186</v>
      </c>
      <c r="AH63" s="683" t="s">
        <v>101</v>
      </c>
      <c r="AI63" s="684"/>
      <c r="AJ63" s="683">
        <f>I63</f>
        <v>968</v>
      </c>
      <c r="AK63" s="684"/>
      <c r="AL63" s="683"/>
      <c r="AM63" s="787"/>
      <c r="AN63" s="694"/>
      <c r="AO63" s="812"/>
      <c r="AP63" s="694">
        <f t="shared" si="71"/>
        <v>968</v>
      </c>
      <c r="AQ63" s="694"/>
      <c r="AR63" s="694"/>
      <c r="AS63" s="695"/>
      <c r="AT63" s="816"/>
      <c r="AU63" s="810"/>
      <c r="AV63" s="810"/>
      <c r="AW63" s="817"/>
      <c r="AX63" s="705">
        <f t="shared" si="72"/>
        <v>242</v>
      </c>
      <c r="AY63" s="694">
        <f t="shared" si="73"/>
        <v>242</v>
      </c>
      <c r="AZ63" s="694">
        <f t="shared" si="74"/>
        <v>242</v>
      </c>
      <c r="BA63" s="706">
        <f t="shared" si="75"/>
        <v>242</v>
      </c>
      <c r="BB63" s="694"/>
      <c r="BC63" s="694"/>
      <c r="BD63" s="694"/>
      <c r="BE63" s="694"/>
      <c r="BF63" s="694">
        <f t="shared" si="86"/>
        <v>0</v>
      </c>
      <c r="BG63" s="715"/>
      <c r="BH63" s="694"/>
      <c r="BI63" s="694"/>
      <c r="BJ63" s="694">
        <f t="shared" si="77"/>
        <v>968</v>
      </c>
      <c r="BK63" s="694"/>
      <c r="BL63" s="694" t="s">
        <v>102</v>
      </c>
      <c r="BM63" s="861"/>
      <c r="BN63" s="694">
        <f t="shared" si="78"/>
        <v>242</v>
      </c>
      <c r="BO63" s="694">
        <f t="shared" si="79"/>
        <v>242</v>
      </c>
      <c r="BP63" s="694">
        <f t="shared" si="80"/>
        <v>242</v>
      </c>
      <c r="BQ63" s="694">
        <f t="shared" si="81"/>
        <v>242</v>
      </c>
      <c r="BR63" s="694">
        <f t="shared" si="49"/>
        <v>0</v>
      </c>
      <c r="BS63" s="721">
        <f t="shared" si="46"/>
        <v>513448</v>
      </c>
      <c r="BT63" s="721">
        <f t="shared" si="82"/>
        <v>118754</v>
      </c>
      <c r="BU63" s="721">
        <f t="shared" si="83"/>
        <v>119962</v>
      </c>
      <c r="BV63" s="721">
        <f t="shared" si="84"/>
        <v>119971</v>
      </c>
      <c r="BW63" s="721">
        <f t="shared" si="85"/>
        <v>120304.333333333</v>
      </c>
      <c r="BX63" s="721"/>
      <c r="CB63" s="729"/>
      <c r="CC63" s="729"/>
      <c r="CD63" s="729"/>
      <c r="CE63" s="729"/>
      <c r="CF63" s="729"/>
      <c r="CG63" s="729"/>
      <c r="CH63" s="729"/>
      <c r="CI63" s="729"/>
      <c r="CJ63" s="729"/>
      <c r="CK63" s="729"/>
      <c r="CL63" s="729"/>
      <c r="CM63" s="729"/>
      <c r="CN63" s="729"/>
      <c r="CO63" s="729"/>
      <c r="CP63" s="729"/>
      <c r="CQ63" s="729"/>
      <c r="CR63" s="729"/>
      <c r="CS63" s="729"/>
      <c r="CT63" s="729"/>
      <c r="CU63" s="729"/>
      <c r="CV63" s="729"/>
      <c r="CW63" s="729"/>
      <c r="CX63" s="729"/>
      <c r="CY63" s="729"/>
      <c r="CZ63" s="729"/>
      <c r="DA63" s="729"/>
      <c r="DB63" s="729"/>
      <c r="DC63" s="729"/>
      <c r="DD63" s="729"/>
      <c r="DE63" s="729"/>
      <c r="DF63" s="729"/>
      <c r="DG63" s="729"/>
      <c r="DH63" s="729"/>
      <c r="DI63" s="729"/>
      <c r="DJ63" s="729"/>
      <c r="DK63" s="729"/>
      <c r="DL63" s="729"/>
      <c r="DM63" s="729"/>
      <c r="DN63" s="729"/>
      <c r="DO63" s="729"/>
      <c r="DP63" s="729"/>
      <c r="DQ63" s="729"/>
      <c r="DR63" s="729"/>
      <c r="DS63" s="729"/>
      <c r="DT63" s="729"/>
      <c r="DU63" s="729"/>
      <c r="DV63" s="729"/>
      <c r="DW63" s="729"/>
      <c r="DX63" s="729"/>
      <c r="DY63" s="729"/>
      <c r="DZ63" s="729"/>
      <c r="EA63" s="729"/>
      <c r="EB63" s="729"/>
      <c r="EC63" s="729"/>
      <c r="ED63" s="729"/>
      <c r="EE63" s="729"/>
      <c r="EF63" s="729"/>
      <c r="EG63" s="729"/>
      <c r="EH63" s="729"/>
      <c r="EI63" s="729"/>
      <c r="EJ63" s="729"/>
      <c r="EK63" s="729"/>
      <c r="EL63" s="729"/>
      <c r="EM63" s="729"/>
      <c r="EN63" s="729"/>
      <c r="EO63" s="729"/>
      <c r="EP63" s="729"/>
      <c r="EQ63" s="729"/>
      <c r="ER63" s="729"/>
      <c r="ES63" s="729"/>
      <c r="ET63" s="729"/>
      <c r="EU63" s="729"/>
      <c r="EV63" s="729"/>
      <c r="EW63" s="729"/>
      <c r="EX63" s="729"/>
      <c r="EY63" s="729"/>
      <c r="EZ63" s="729"/>
      <c r="FA63" s="729"/>
      <c r="FB63" s="729"/>
      <c r="FC63" s="729"/>
      <c r="FD63" s="729"/>
      <c r="FE63" s="729"/>
      <c r="FF63" s="729"/>
      <c r="FG63" s="729"/>
      <c r="FH63" s="729"/>
      <c r="FI63" s="729"/>
      <c r="FJ63" s="729"/>
      <c r="FK63" s="729"/>
      <c r="FL63" s="729"/>
      <c r="FM63" s="729"/>
      <c r="FN63" s="729"/>
      <c r="FO63" s="729"/>
      <c r="FP63" s="729"/>
      <c r="FQ63" s="729"/>
      <c r="FR63" s="729"/>
      <c r="FS63" s="729"/>
      <c r="FT63" s="729"/>
      <c r="FU63" s="729"/>
      <c r="FV63" s="729"/>
      <c r="FW63" s="729"/>
      <c r="FX63" s="729"/>
      <c r="FY63" s="729"/>
      <c r="FZ63" s="729"/>
      <c r="GA63" s="729"/>
      <c r="GB63" s="729"/>
      <c r="GC63" s="729"/>
      <c r="GD63" s="729"/>
      <c r="GE63" s="729"/>
      <c r="GF63" s="729"/>
      <c r="GG63" s="729"/>
      <c r="GH63" s="729"/>
      <c r="GI63" s="729"/>
      <c r="GJ63" s="729"/>
      <c r="GK63" s="729"/>
      <c r="GL63" s="729"/>
      <c r="GM63" s="729"/>
      <c r="GN63" s="729"/>
      <c r="GO63" s="729"/>
      <c r="GP63" s="729"/>
      <c r="GQ63" s="729"/>
      <c r="GR63" s="729"/>
      <c r="GS63" s="729"/>
      <c r="GT63" s="729"/>
      <c r="GU63" s="729"/>
      <c r="GV63" s="729"/>
      <c r="GW63" s="729"/>
      <c r="GX63" s="729"/>
      <c r="GY63" s="729"/>
      <c r="GZ63" s="729"/>
      <c r="HA63" s="729"/>
      <c r="HB63" s="729"/>
      <c r="HC63" s="729"/>
      <c r="HD63" s="729"/>
      <c r="HE63" s="729"/>
      <c r="HF63" s="729"/>
      <c r="HG63" s="729"/>
      <c r="HH63" s="729"/>
      <c r="HI63" s="729"/>
      <c r="HJ63" s="729"/>
      <c r="HK63" s="729"/>
      <c r="HL63" s="729"/>
      <c r="HM63" s="729"/>
      <c r="HN63" s="729"/>
      <c r="HO63" s="729"/>
      <c r="HP63" s="729"/>
      <c r="HQ63" s="729"/>
      <c r="HR63" s="729"/>
      <c r="HS63" s="729"/>
      <c r="HT63" s="729"/>
      <c r="HU63" s="729"/>
      <c r="HV63" s="729"/>
      <c r="HW63" s="729"/>
      <c r="HX63" s="729"/>
      <c r="HY63" s="729"/>
      <c r="HZ63" s="729"/>
      <c r="IA63" s="729"/>
      <c r="IB63" s="729"/>
      <c r="IC63" s="729"/>
      <c r="ID63" s="729"/>
      <c r="IE63" s="729"/>
      <c r="IF63" s="729"/>
      <c r="IG63" s="729"/>
      <c r="IH63" s="729"/>
      <c r="II63" s="729"/>
      <c r="IJ63" s="729"/>
      <c r="IK63" s="729"/>
    </row>
    <row r="64" s="625" customFormat="1" ht="32" customHeight="1" spans="1:76">
      <c r="A64" s="642">
        <v>45635</v>
      </c>
      <c r="B64" s="643" t="s">
        <v>325</v>
      </c>
      <c r="C64" s="644" t="s">
        <v>326</v>
      </c>
      <c r="D64" s="645">
        <v>4500153580</v>
      </c>
      <c r="E64" s="650">
        <v>5251214458</v>
      </c>
      <c r="F64" s="645" t="s">
        <v>433</v>
      </c>
      <c r="G64" s="648" t="s">
        <v>83</v>
      </c>
      <c r="H64" s="648" t="s">
        <v>329</v>
      </c>
      <c r="I64" s="657">
        <v>632</v>
      </c>
      <c r="J64" s="657">
        <v>0</v>
      </c>
      <c r="K64" s="657">
        <v>8</v>
      </c>
      <c r="L64" s="657">
        <f t="shared" si="68"/>
        <v>79</v>
      </c>
      <c r="M64" s="658">
        <v>45706</v>
      </c>
      <c r="N64" s="658">
        <v>45702</v>
      </c>
      <c r="O64" s="659"/>
      <c r="P64" s="659" t="s">
        <v>93</v>
      </c>
      <c r="Q64" s="845"/>
      <c r="R64" s="845"/>
      <c r="S64" s="845"/>
      <c r="T64" s="845"/>
      <c r="U64" s="777" t="s">
        <v>434</v>
      </c>
      <c r="V64" s="659"/>
      <c r="W64" s="666" t="s">
        <v>400</v>
      </c>
      <c r="X64" s="666"/>
      <c r="Y64" s="666" t="s">
        <v>331</v>
      </c>
      <c r="Z64" s="666"/>
      <c r="AA64" s="666"/>
      <c r="AB64" s="650" t="s">
        <v>435</v>
      </c>
      <c r="AC64" s="657" t="s">
        <v>334</v>
      </c>
      <c r="AD64" s="681">
        <v>4.0808</v>
      </c>
      <c r="AE64" s="682">
        <f t="shared" ref="AE64:AE78" si="87">AD64*I64</f>
        <v>2579.0656</v>
      </c>
      <c r="AF64" s="657" t="s">
        <v>436</v>
      </c>
      <c r="AG64" s="791" t="s">
        <v>243</v>
      </c>
      <c r="AH64" s="657" t="s">
        <v>101</v>
      </c>
      <c r="AI64" s="684"/>
      <c r="AJ64" s="683"/>
      <c r="AK64" s="684"/>
      <c r="AL64" s="683">
        <f>I64</f>
        <v>632</v>
      </c>
      <c r="AM64" s="851"/>
      <c r="AN64" s="683"/>
      <c r="AO64" s="812"/>
      <c r="AP64" s="694">
        <f t="shared" si="71"/>
        <v>632</v>
      </c>
      <c r="AQ64" s="694"/>
      <c r="AR64" s="694"/>
      <c r="AS64" s="695"/>
      <c r="AT64" s="816"/>
      <c r="AU64" s="810"/>
      <c r="AV64" s="810"/>
      <c r="AW64" s="817"/>
      <c r="AX64" s="705">
        <f t="shared" si="72"/>
        <v>158</v>
      </c>
      <c r="AY64" s="694">
        <f t="shared" si="73"/>
        <v>158</v>
      </c>
      <c r="AZ64" s="694">
        <f t="shared" si="74"/>
        <v>158</v>
      </c>
      <c r="BA64" s="706">
        <f t="shared" si="75"/>
        <v>158</v>
      </c>
      <c r="BB64" s="715"/>
      <c r="BC64" s="694"/>
      <c r="BD64" s="694"/>
      <c r="BE64" s="694"/>
      <c r="BF64" s="694">
        <f t="shared" si="86"/>
        <v>0</v>
      </c>
      <c r="BG64" s="694"/>
      <c r="BH64" s="694"/>
      <c r="BI64" s="694"/>
      <c r="BJ64" s="694">
        <f t="shared" si="77"/>
        <v>632</v>
      </c>
      <c r="BK64" s="694"/>
      <c r="BL64" s="694" t="s">
        <v>102</v>
      </c>
      <c r="BM64" s="862"/>
      <c r="BN64" s="694">
        <f t="shared" si="78"/>
        <v>158</v>
      </c>
      <c r="BO64" s="694">
        <f t="shared" si="79"/>
        <v>158</v>
      </c>
      <c r="BP64" s="694">
        <f t="shared" si="80"/>
        <v>158</v>
      </c>
      <c r="BQ64" s="694">
        <f t="shared" si="81"/>
        <v>158</v>
      </c>
      <c r="BR64" s="694">
        <f t="shared" si="49"/>
        <v>0</v>
      </c>
      <c r="BS64" s="721">
        <f t="shared" ref="BS64:BS69" si="88">BN64+BO64+BP64+BQ64+$BS$290</f>
        <v>513112</v>
      </c>
      <c r="BT64" s="721">
        <f t="shared" ref="BT64:BT69" si="89">BT63-BN64</f>
        <v>118596</v>
      </c>
      <c r="BU64" s="721">
        <f t="shared" ref="BU64:BU69" si="90">BU63-BO64</f>
        <v>119804</v>
      </c>
      <c r="BV64" s="721">
        <f t="shared" ref="BV64:BV69" si="91">BV63-BP64</f>
        <v>119813</v>
      </c>
      <c r="BW64" s="721">
        <f t="shared" ref="BW64:BW69" si="92">BW63-BQ64</f>
        <v>120146.333333333</v>
      </c>
      <c r="BX64" s="721"/>
    </row>
    <row r="65" s="625" customFormat="1" ht="32" customHeight="1" spans="1:76">
      <c r="A65" s="642">
        <v>45635</v>
      </c>
      <c r="B65" s="643" t="s">
        <v>325</v>
      </c>
      <c r="C65" s="644" t="s">
        <v>326</v>
      </c>
      <c r="D65" s="645">
        <v>4500153580</v>
      </c>
      <c r="E65" s="650">
        <v>5251214459</v>
      </c>
      <c r="F65" s="645" t="s">
        <v>437</v>
      </c>
      <c r="G65" s="648" t="s">
        <v>83</v>
      </c>
      <c r="H65" s="648" t="s">
        <v>329</v>
      </c>
      <c r="I65" s="657">
        <v>2000</v>
      </c>
      <c r="J65" s="657">
        <v>0</v>
      </c>
      <c r="K65" s="657">
        <v>8</v>
      </c>
      <c r="L65" s="657">
        <f t="shared" si="68"/>
        <v>250</v>
      </c>
      <c r="M65" s="658">
        <v>45706</v>
      </c>
      <c r="N65" s="658">
        <v>45702</v>
      </c>
      <c r="O65" s="659"/>
      <c r="P65" s="659" t="s">
        <v>93</v>
      </c>
      <c r="Q65" s="845"/>
      <c r="R65" s="845"/>
      <c r="S65" s="845"/>
      <c r="T65" s="845"/>
      <c r="U65" s="777" t="s">
        <v>434</v>
      </c>
      <c r="V65" s="659"/>
      <c r="W65" s="666" t="s">
        <v>400</v>
      </c>
      <c r="X65" s="666"/>
      <c r="Y65" s="666" t="s">
        <v>331</v>
      </c>
      <c r="Z65" s="666"/>
      <c r="AA65" s="666"/>
      <c r="AB65" s="650" t="s">
        <v>435</v>
      </c>
      <c r="AC65" s="657" t="s">
        <v>334</v>
      </c>
      <c r="AD65" s="681">
        <v>4.0808</v>
      </c>
      <c r="AE65" s="682">
        <f t="shared" si="87"/>
        <v>8161.6</v>
      </c>
      <c r="AF65" s="657" t="s">
        <v>436</v>
      </c>
      <c r="AG65" s="791" t="s">
        <v>243</v>
      </c>
      <c r="AH65" s="657" t="s">
        <v>101</v>
      </c>
      <c r="AI65" s="684"/>
      <c r="AJ65" s="683"/>
      <c r="AK65" s="684"/>
      <c r="AL65" s="683">
        <f>I65</f>
        <v>2000</v>
      </c>
      <c r="AM65" s="851"/>
      <c r="AN65" s="683"/>
      <c r="AO65" s="812"/>
      <c r="AP65" s="694">
        <f t="shared" si="71"/>
        <v>2000</v>
      </c>
      <c r="AQ65" s="694"/>
      <c r="AR65" s="694"/>
      <c r="AS65" s="695"/>
      <c r="AT65" s="816"/>
      <c r="AU65" s="810"/>
      <c r="AV65" s="810"/>
      <c r="AW65" s="817"/>
      <c r="AX65" s="705">
        <f t="shared" si="72"/>
        <v>500</v>
      </c>
      <c r="AY65" s="694">
        <f t="shared" si="73"/>
        <v>500</v>
      </c>
      <c r="AZ65" s="694">
        <f t="shared" si="74"/>
        <v>500</v>
      </c>
      <c r="BA65" s="706">
        <f t="shared" si="75"/>
        <v>500</v>
      </c>
      <c r="BB65" s="715"/>
      <c r="BC65" s="694"/>
      <c r="BD65" s="694"/>
      <c r="BE65" s="694"/>
      <c r="BF65" s="694">
        <f t="shared" si="86"/>
        <v>0</v>
      </c>
      <c r="BG65" s="694"/>
      <c r="BH65" s="694"/>
      <c r="BI65" s="694"/>
      <c r="BJ65" s="694">
        <f t="shared" si="77"/>
        <v>2000</v>
      </c>
      <c r="BK65" s="694"/>
      <c r="BL65" s="694" t="s">
        <v>102</v>
      </c>
      <c r="BM65" s="862"/>
      <c r="BN65" s="694">
        <f t="shared" si="78"/>
        <v>500</v>
      </c>
      <c r="BO65" s="694">
        <f t="shared" si="79"/>
        <v>500</v>
      </c>
      <c r="BP65" s="694">
        <f t="shared" si="80"/>
        <v>500</v>
      </c>
      <c r="BQ65" s="694">
        <f t="shared" si="81"/>
        <v>500</v>
      </c>
      <c r="BR65" s="694">
        <f t="shared" si="49"/>
        <v>0</v>
      </c>
      <c r="BS65" s="721">
        <f t="shared" si="88"/>
        <v>514480</v>
      </c>
      <c r="BT65" s="721">
        <f t="shared" si="89"/>
        <v>118096</v>
      </c>
      <c r="BU65" s="721">
        <f t="shared" si="90"/>
        <v>119304</v>
      </c>
      <c r="BV65" s="721">
        <f t="shared" si="91"/>
        <v>119313</v>
      </c>
      <c r="BW65" s="721">
        <f t="shared" si="92"/>
        <v>119646.333333333</v>
      </c>
      <c r="BX65" s="721"/>
    </row>
    <row r="66" s="625" customFormat="1" ht="32" customHeight="1" spans="1:76">
      <c r="A66" s="642">
        <v>45608</v>
      </c>
      <c r="B66" s="643" t="s">
        <v>438</v>
      </c>
      <c r="C66" s="644" t="s">
        <v>89</v>
      </c>
      <c r="D66" s="645">
        <v>4500151019</v>
      </c>
      <c r="E66" s="646" t="s">
        <v>439</v>
      </c>
      <c r="F66" s="645" t="s">
        <v>440</v>
      </c>
      <c r="G66" s="648" t="s">
        <v>441</v>
      </c>
      <c r="H66" s="648" t="s">
        <v>442</v>
      </c>
      <c r="I66" s="657">
        <v>320</v>
      </c>
      <c r="J66" s="657">
        <v>0</v>
      </c>
      <c r="K66" s="657">
        <v>8</v>
      </c>
      <c r="L66" s="657">
        <f t="shared" si="68"/>
        <v>40</v>
      </c>
      <c r="M66" s="658">
        <v>45709</v>
      </c>
      <c r="N66" s="658">
        <v>45705</v>
      </c>
      <c r="O66" s="659"/>
      <c r="P66" s="659" t="s">
        <v>93</v>
      </c>
      <c r="Q66" s="845"/>
      <c r="R66" s="845"/>
      <c r="S66" s="845"/>
      <c r="T66" s="845"/>
      <c r="U66" s="777"/>
      <c r="V66" s="659"/>
      <c r="W66" s="666" t="s">
        <v>342</v>
      </c>
      <c r="X66" s="666"/>
      <c r="Y66" s="666" t="s">
        <v>443</v>
      </c>
      <c r="Z66" s="666"/>
      <c r="AA66" s="666"/>
      <c r="AB66" s="650" t="s">
        <v>444</v>
      </c>
      <c r="AC66" s="657" t="s">
        <v>445</v>
      </c>
      <c r="AD66" s="681">
        <v>4.2589</v>
      </c>
      <c r="AE66" s="682">
        <f t="shared" si="87"/>
        <v>1362.848</v>
      </c>
      <c r="AF66" s="657" t="s">
        <v>446</v>
      </c>
      <c r="AG66" s="657" t="s">
        <v>447</v>
      </c>
      <c r="AH66" s="657" t="s">
        <v>101</v>
      </c>
      <c r="AI66" s="684"/>
      <c r="AJ66" s="683"/>
      <c r="AK66" s="684"/>
      <c r="AL66" s="683">
        <f>I66</f>
        <v>320</v>
      </c>
      <c r="AM66" s="787"/>
      <c r="AN66" s="683"/>
      <c r="AO66" s="812"/>
      <c r="AP66" s="694">
        <f t="shared" si="71"/>
        <v>320</v>
      </c>
      <c r="AQ66" s="694"/>
      <c r="AR66" s="694"/>
      <c r="AS66" s="695"/>
      <c r="AT66" s="816"/>
      <c r="AU66" s="810"/>
      <c r="AV66" s="810"/>
      <c r="AW66" s="817"/>
      <c r="AX66" s="705">
        <f t="shared" si="72"/>
        <v>80</v>
      </c>
      <c r="AY66" s="694">
        <f t="shared" si="73"/>
        <v>80</v>
      </c>
      <c r="AZ66" s="694">
        <f t="shared" si="74"/>
        <v>80</v>
      </c>
      <c r="BA66" s="706">
        <f t="shared" si="75"/>
        <v>80</v>
      </c>
      <c r="BB66" s="715"/>
      <c r="BC66" s="694"/>
      <c r="BD66" s="694"/>
      <c r="BE66" s="694"/>
      <c r="BF66" s="694">
        <f t="shared" si="86"/>
        <v>0</v>
      </c>
      <c r="BG66" s="694"/>
      <c r="BH66" s="694"/>
      <c r="BI66" s="694"/>
      <c r="BJ66" s="694"/>
      <c r="BK66" s="694">
        <f>I66</f>
        <v>320</v>
      </c>
      <c r="BL66" s="694" t="s">
        <v>102</v>
      </c>
      <c r="BM66" s="812"/>
      <c r="BN66" s="694">
        <f t="shared" si="78"/>
        <v>80</v>
      </c>
      <c r="BO66" s="694">
        <f t="shared" si="79"/>
        <v>80</v>
      </c>
      <c r="BP66" s="694">
        <f t="shared" si="80"/>
        <v>80</v>
      </c>
      <c r="BQ66" s="694">
        <f t="shared" si="81"/>
        <v>80</v>
      </c>
      <c r="BR66" s="694">
        <f t="shared" si="49"/>
        <v>0</v>
      </c>
      <c r="BS66" s="721">
        <f t="shared" si="88"/>
        <v>512800</v>
      </c>
      <c r="BT66" s="721">
        <f t="shared" si="89"/>
        <v>118016</v>
      </c>
      <c r="BU66" s="721">
        <f t="shared" si="90"/>
        <v>119224</v>
      </c>
      <c r="BV66" s="721">
        <f t="shared" si="91"/>
        <v>119233</v>
      </c>
      <c r="BW66" s="721">
        <f t="shared" si="92"/>
        <v>119566.333333333</v>
      </c>
      <c r="BX66" s="721"/>
    </row>
    <row r="67" s="625" customFormat="1" ht="32" customHeight="1" spans="1:76">
      <c r="A67" s="642">
        <v>45651</v>
      </c>
      <c r="B67" s="643" t="s">
        <v>448</v>
      </c>
      <c r="C67" s="644" t="s">
        <v>449</v>
      </c>
      <c r="D67" s="645">
        <v>4500154728</v>
      </c>
      <c r="E67" s="650">
        <v>5000001743</v>
      </c>
      <c r="F67" s="645" t="s">
        <v>450</v>
      </c>
      <c r="G67" s="648" t="s">
        <v>308</v>
      </c>
      <c r="H67" s="648" t="s">
        <v>84</v>
      </c>
      <c r="I67" s="657">
        <v>1200</v>
      </c>
      <c r="J67" s="657">
        <v>0</v>
      </c>
      <c r="K67" s="657">
        <v>4</v>
      </c>
      <c r="L67" s="657">
        <f t="shared" si="68"/>
        <v>300</v>
      </c>
      <c r="M67" s="658">
        <v>45713</v>
      </c>
      <c r="N67" s="658">
        <v>45709</v>
      </c>
      <c r="O67" s="659"/>
      <c r="P67" s="659" t="s">
        <v>93</v>
      </c>
      <c r="Q67" s="845"/>
      <c r="R67" s="845"/>
      <c r="S67" s="845"/>
      <c r="T67" s="845"/>
      <c r="U67" s="777" t="s">
        <v>451</v>
      </c>
      <c r="V67" s="659"/>
      <c r="W67" s="666" t="s">
        <v>452</v>
      </c>
      <c r="X67" s="666"/>
      <c r="Y67" s="666" t="s">
        <v>453</v>
      </c>
      <c r="Z67" s="666" t="s">
        <v>454</v>
      </c>
      <c r="AA67" s="666"/>
      <c r="AB67" s="650" t="s">
        <v>455</v>
      </c>
      <c r="AC67" s="657" t="s">
        <v>456</v>
      </c>
      <c r="AD67" s="681">
        <v>4.1202</v>
      </c>
      <c r="AE67" s="682">
        <f t="shared" si="87"/>
        <v>4944.24</v>
      </c>
      <c r="AF67" s="657" t="s">
        <v>457</v>
      </c>
      <c r="AG67" s="657" t="s">
        <v>458</v>
      </c>
      <c r="AH67" s="683" t="s">
        <v>101</v>
      </c>
      <c r="AI67" s="684"/>
      <c r="AJ67" s="683">
        <f>I67</f>
        <v>1200</v>
      </c>
      <c r="AK67" s="684"/>
      <c r="AL67" s="683"/>
      <c r="AM67" s="787"/>
      <c r="AN67" s="683"/>
      <c r="AO67" s="812"/>
      <c r="AQ67" s="694"/>
      <c r="AR67" s="694">
        <f>I67</f>
        <v>1200</v>
      </c>
      <c r="AS67" s="695"/>
      <c r="AT67" s="816"/>
      <c r="AU67" s="810"/>
      <c r="AV67" s="810"/>
      <c r="AW67" s="817"/>
      <c r="AX67" s="705"/>
      <c r="AY67" s="694"/>
      <c r="AZ67" s="694"/>
      <c r="BA67" s="706"/>
      <c r="BB67" s="715">
        <f>I67/4</f>
        <v>300</v>
      </c>
      <c r="BC67" s="694">
        <f>I67/4</f>
        <v>300</v>
      </c>
      <c r="BD67" s="694">
        <f>I67/4</f>
        <v>300</v>
      </c>
      <c r="BE67" s="694">
        <f>I67/4</f>
        <v>300</v>
      </c>
      <c r="BF67" s="694">
        <f t="shared" si="86"/>
        <v>0</v>
      </c>
      <c r="BG67" s="694"/>
      <c r="BH67" s="694"/>
      <c r="BI67" s="694"/>
      <c r="BJ67" s="694">
        <f t="shared" ref="BJ67:BJ73" si="93">I67</f>
        <v>1200</v>
      </c>
      <c r="BK67" s="694"/>
      <c r="BL67" s="694" t="s">
        <v>102</v>
      </c>
      <c r="BM67" s="861"/>
      <c r="BN67" s="694">
        <f t="shared" si="78"/>
        <v>300</v>
      </c>
      <c r="BO67" s="694">
        <f t="shared" si="79"/>
        <v>300</v>
      </c>
      <c r="BP67" s="694">
        <f t="shared" si="80"/>
        <v>300</v>
      </c>
      <c r="BQ67" s="694">
        <f t="shared" si="81"/>
        <v>300</v>
      </c>
      <c r="BR67" s="694">
        <f t="shared" si="49"/>
        <v>0</v>
      </c>
      <c r="BS67" s="721">
        <f t="shared" si="88"/>
        <v>513680</v>
      </c>
      <c r="BT67" s="721">
        <f t="shared" si="89"/>
        <v>117716</v>
      </c>
      <c r="BU67" s="721">
        <f t="shared" si="90"/>
        <v>118924</v>
      </c>
      <c r="BV67" s="721">
        <f t="shared" si="91"/>
        <v>118933</v>
      </c>
      <c r="BW67" s="721">
        <f t="shared" si="92"/>
        <v>119266.333333333</v>
      </c>
      <c r="BX67" s="721"/>
    </row>
    <row r="68" s="625" customFormat="1" ht="32" customHeight="1" spans="1:76">
      <c r="A68" s="642">
        <v>45651</v>
      </c>
      <c r="B68" s="643" t="s">
        <v>459</v>
      </c>
      <c r="C68" s="644" t="s">
        <v>460</v>
      </c>
      <c r="D68" s="645">
        <v>4500154694</v>
      </c>
      <c r="E68" s="650" t="s">
        <v>461</v>
      </c>
      <c r="F68" s="645" t="s">
        <v>462</v>
      </c>
      <c r="G68" s="648" t="s">
        <v>83</v>
      </c>
      <c r="H68" s="648" t="s">
        <v>84</v>
      </c>
      <c r="I68" s="657">
        <v>208</v>
      </c>
      <c r="J68" s="657">
        <v>0</v>
      </c>
      <c r="K68" s="657">
        <v>8</v>
      </c>
      <c r="L68" s="657">
        <f t="shared" si="68"/>
        <v>26</v>
      </c>
      <c r="M68" s="658">
        <v>45713</v>
      </c>
      <c r="N68" s="658">
        <v>45709</v>
      </c>
      <c r="O68" s="659"/>
      <c r="P68" s="659" t="s">
        <v>93</v>
      </c>
      <c r="Q68" s="845"/>
      <c r="R68" s="845"/>
      <c r="S68" s="845"/>
      <c r="T68" s="845"/>
      <c r="U68" s="777" t="s">
        <v>429</v>
      </c>
      <c r="V68" s="659"/>
      <c r="W68" s="666" t="s">
        <v>410</v>
      </c>
      <c r="X68" s="666"/>
      <c r="Y68" s="666" t="s">
        <v>463</v>
      </c>
      <c r="Z68" s="666"/>
      <c r="AA68" s="666"/>
      <c r="AB68" s="650" t="s">
        <v>464</v>
      </c>
      <c r="AC68" s="657" t="s">
        <v>138</v>
      </c>
      <c r="AD68" s="681">
        <v>4.1036</v>
      </c>
      <c r="AE68" s="682">
        <f t="shared" si="87"/>
        <v>853.5488</v>
      </c>
      <c r="AF68" s="657" t="s">
        <v>465</v>
      </c>
      <c r="AG68" s="657" t="s">
        <v>83</v>
      </c>
      <c r="AH68" s="657" t="s">
        <v>101</v>
      </c>
      <c r="AI68" s="684"/>
      <c r="AJ68" s="683">
        <f>I68</f>
        <v>208</v>
      </c>
      <c r="AK68" s="684"/>
      <c r="AL68" s="683"/>
      <c r="AM68" s="684"/>
      <c r="AN68" s="683"/>
      <c r="AO68" s="812"/>
      <c r="AP68" s="694">
        <f>I68</f>
        <v>208</v>
      </c>
      <c r="AQ68" s="694"/>
      <c r="AR68" s="694"/>
      <c r="AS68" s="695"/>
      <c r="AT68" s="816"/>
      <c r="AU68" s="810"/>
      <c r="AV68" s="810"/>
      <c r="AW68" s="817"/>
      <c r="AX68" s="705">
        <f t="shared" ref="AX68:AX74" si="94">I68/4</f>
        <v>52</v>
      </c>
      <c r="AY68" s="694">
        <f>AX68</f>
        <v>52</v>
      </c>
      <c r="AZ68" s="694">
        <f>AX68</f>
        <v>52</v>
      </c>
      <c r="BA68" s="706">
        <f t="shared" ref="BA68:BA74" si="95">AX68</f>
        <v>52</v>
      </c>
      <c r="BB68" s="715"/>
      <c r="BC68" s="694"/>
      <c r="BD68" s="694"/>
      <c r="BE68" s="694"/>
      <c r="BF68" s="694">
        <f t="shared" si="86"/>
        <v>0</v>
      </c>
      <c r="BG68" s="694"/>
      <c r="BH68" s="694"/>
      <c r="BI68" s="694"/>
      <c r="BJ68" s="694">
        <f t="shared" si="93"/>
        <v>208</v>
      </c>
      <c r="BK68" s="694"/>
      <c r="BL68" s="694" t="s">
        <v>102</v>
      </c>
      <c r="BM68" s="812"/>
      <c r="BN68" s="694">
        <f t="shared" si="78"/>
        <v>52</v>
      </c>
      <c r="BO68" s="694">
        <f t="shared" si="79"/>
        <v>52</v>
      </c>
      <c r="BP68" s="694">
        <f t="shared" si="80"/>
        <v>52</v>
      </c>
      <c r="BQ68" s="694">
        <f t="shared" si="81"/>
        <v>52</v>
      </c>
      <c r="BR68" s="694">
        <f t="shared" si="49"/>
        <v>0</v>
      </c>
      <c r="BS68" s="721">
        <f t="shared" si="88"/>
        <v>512688</v>
      </c>
      <c r="BT68" s="721">
        <f t="shared" si="89"/>
        <v>117664</v>
      </c>
      <c r="BU68" s="721">
        <f t="shared" si="90"/>
        <v>118872</v>
      </c>
      <c r="BV68" s="721">
        <f t="shared" si="91"/>
        <v>118881</v>
      </c>
      <c r="BW68" s="721">
        <f t="shared" si="92"/>
        <v>119214.333333333</v>
      </c>
      <c r="BX68" s="721"/>
    </row>
    <row r="69" s="625" customFormat="1" ht="32" customHeight="1" spans="1:76">
      <c r="A69" s="642">
        <v>45643</v>
      </c>
      <c r="B69" s="643" t="s">
        <v>466</v>
      </c>
      <c r="C69" s="644" t="s">
        <v>467</v>
      </c>
      <c r="D69" s="645">
        <v>4500154192</v>
      </c>
      <c r="E69" s="650"/>
      <c r="F69" s="645" t="s">
        <v>468</v>
      </c>
      <c r="G69" s="648" t="s">
        <v>83</v>
      </c>
      <c r="H69" s="648" t="s">
        <v>84</v>
      </c>
      <c r="I69" s="657">
        <v>2400</v>
      </c>
      <c r="J69" s="657">
        <v>0</v>
      </c>
      <c r="K69" s="657">
        <v>8</v>
      </c>
      <c r="L69" s="657">
        <f t="shared" si="68"/>
        <v>300</v>
      </c>
      <c r="M69" s="658">
        <v>45716</v>
      </c>
      <c r="N69" s="658">
        <v>45712</v>
      </c>
      <c r="O69" s="659"/>
      <c r="P69" s="659" t="s">
        <v>93</v>
      </c>
      <c r="Q69" s="845"/>
      <c r="R69" s="845"/>
      <c r="S69" s="845"/>
      <c r="T69" s="845"/>
      <c r="U69" s="777"/>
      <c r="V69" s="659"/>
      <c r="W69" s="666" t="s">
        <v>469</v>
      </c>
      <c r="X69" s="666"/>
      <c r="Y69" s="666" t="s">
        <v>470</v>
      </c>
      <c r="Z69" s="666"/>
      <c r="AA69" s="666"/>
      <c r="AB69" s="650" t="s">
        <v>471</v>
      </c>
      <c r="AC69" s="657" t="s">
        <v>472</v>
      </c>
      <c r="AD69" s="681">
        <v>4.0808</v>
      </c>
      <c r="AE69" s="682">
        <f t="shared" si="87"/>
        <v>9793.92</v>
      </c>
      <c r="AF69" s="657" t="s">
        <v>473</v>
      </c>
      <c r="AG69" s="657" t="s">
        <v>83</v>
      </c>
      <c r="AH69" s="657" t="s">
        <v>101</v>
      </c>
      <c r="AI69" s="684"/>
      <c r="AJ69" s="683">
        <f>I69</f>
        <v>2400</v>
      </c>
      <c r="AK69" s="684"/>
      <c r="AL69" s="683"/>
      <c r="AM69" s="787"/>
      <c r="AN69" s="683"/>
      <c r="AO69" s="812"/>
      <c r="AP69" s="694">
        <f>I69</f>
        <v>2400</v>
      </c>
      <c r="AQ69" s="694"/>
      <c r="AR69" s="694"/>
      <c r="AS69" s="695"/>
      <c r="AT69" s="816"/>
      <c r="AU69" s="810"/>
      <c r="AV69" s="810"/>
      <c r="AW69" s="817"/>
      <c r="AX69" s="705">
        <f t="shared" si="94"/>
        <v>600</v>
      </c>
      <c r="AY69" s="694">
        <f>AX69</f>
        <v>600</v>
      </c>
      <c r="AZ69" s="694">
        <f>AX69</f>
        <v>600</v>
      </c>
      <c r="BA69" s="706">
        <f t="shared" si="95"/>
        <v>600</v>
      </c>
      <c r="BB69" s="715"/>
      <c r="BC69" s="694"/>
      <c r="BD69" s="694"/>
      <c r="BE69" s="694"/>
      <c r="BF69" s="694">
        <f t="shared" si="86"/>
        <v>0</v>
      </c>
      <c r="BG69" s="694"/>
      <c r="BH69" s="694"/>
      <c r="BI69" s="694"/>
      <c r="BJ69" s="694">
        <f t="shared" si="93"/>
        <v>2400</v>
      </c>
      <c r="BK69" s="694"/>
      <c r="BL69" s="694" t="s">
        <v>102</v>
      </c>
      <c r="BM69" s="861"/>
      <c r="BN69" s="694">
        <f t="shared" si="78"/>
        <v>600</v>
      </c>
      <c r="BO69" s="694">
        <f t="shared" si="79"/>
        <v>600</v>
      </c>
      <c r="BP69" s="694">
        <f t="shared" si="80"/>
        <v>600</v>
      </c>
      <c r="BQ69" s="694">
        <f t="shared" si="81"/>
        <v>600</v>
      </c>
      <c r="BR69" s="694">
        <f t="shared" si="49"/>
        <v>0</v>
      </c>
      <c r="BS69" s="721">
        <f t="shared" si="88"/>
        <v>514880</v>
      </c>
      <c r="BT69" s="721">
        <f t="shared" si="89"/>
        <v>117064</v>
      </c>
      <c r="BU69" s="721">
        <f t="shared" si="90"/>
        <v>118272</v>
      </c>
      <c r="BV69" s="721">
        <f t="shared" si="91"/>
        <v>118281</v>
      </c>
      <c r="BW69" s="721">
        <f t="shared" si="92"/>
        <v>118614.333333333</v>
      </c>
      <c r="BX69" s="721"/>
    </row>
    <row r="70" s="625" customFormat="1" ht="32" customHeight="1" spans="1:76">
      <c r="A70" s="642">
        <v>45650</v>
      </c>
      <c r="B70" s="643" t="s">
        <v>474</v>
      </c>
      <c r="C70" s="644" t="s">
        <v>199</v>
      </c>
      <c r="D70" s="645">
        <v>4500154618</v>
      </c>
      <c r="E70" s="650">
        <v>2385667</v>
      </c>
      <c r="F70" s="645" t="s">
        <v>475</v>
      </c>
      <c r="G70" s="648" t="s">
        <v>83</v>
      </c>
      <c r="H70" s="648" t="s">
        <v>84</v>
      </c>
      <c r="I70" s="657">
        <v>1504</v>
      </c>
      <c r="J70" s="657">
        <v>0</v>
      </c>
      <c r="K70" s="657">
        <v>8</v>
      </c>
      <c r="L70" s="657">
        <f t="shared" si="68"/>
        <v>188</v>
      </c>
      <c r="M70" s="658">
        <v>45712</v>
      </c>
      <c r="N70" s="658">
        <v>45708</v>
      </c>
      <c r="O70" s="659"/>
      <c r="P70" s="659" t="s">
        <v>93</v>
      </c>
      <c r="Q70" s="845"/>
      <c r="R70" s="845"/>
      <c r="S70" s="845"/>
      <c r="T70" s="845"/>
      <c r="U70" s="848" t="s">
        <v>476</v>
      </c>
      <c r="V70" s="659"/>
      <c r="W70" s="666" t="s">
        <v>477</v>
      </c>
      <c r="X70" s="666"/>
      <c r="Y70" s="666" t="s">
        <v>478</v>
      </c>
      <c r="Z70" s="666"/>
      <c r="AA70" s="666"/>
      <c r="AB70" s="650" t="s">
        <v>479</v>
      </c>
      <c r="AC70" s="657" t="s">
        <v>206</v>
      </c>
      <c r="AD70" s="681">
        <v>4.0921</v>
      </c>
      <c r="AE70" s="682">
        <f t="shared" si="87"/>
        <v>6154.5184</v>
      </c>
      <c r="AF70" s="657" t="s">
        <v>480</v>
      </c>
      <c r="AG70" s="657" t="s">
        <v>83</v>
      </c>
      <c r="AH70" s="657" t="s">
        <v>101</v>
      </c>
      <c r="AI70" s="684"/>
      <c r="AJ70" s="683">
        <f>I70</f>
        <v>1504</v>
      </c>
      <c r="AK70" s="684"/>
      <c r="AL70" s="683"/>
      <c r="AM70" s="849"/>
      <c r="AN70" s="683"/>
      <c r="AO70" s="812"/>
      <c r="AP70" s="694">
        <f>I70</f>
        <v>1504</v>
      </c>
      <c r="AQ70" s="694"/>
      <c r="AR70" s="694"/>
      <c r="AS70" s="695"/>
      <c r="AT70" s="816"/>
      <c r="AU70" s="810"/>
      <c r="AV70" s="810"/>
      <c r="AW70" s="817"/>
      <c r="AX70" s="705">
        <f t="shared" si="94"/>
        <v>376</v>
      </c>
      <c r="AY70" s="694">
        <f>AX70</f>
        <v>376</v>
      </c>
      <c r="AZ70" s="694">
        <f>AX70</f>
        <v>376</v>
      </c>
      <c r="BA70" s="706">
        <f t="shared" si="95"/>
        <v>376</v>
      </c>
      <c r="BB70" s="715"/>
      <c r="BC70" s="694"/>
      <c r="BD70" s="694"/>
      <c r="BE70" s="694"/>
      <c r="BF70" s="694">
        <f t="shared" si="86"/>
        <v>0</v>
      </c>
      <c r="BG70" s="694"/>
      <c r="BH70" s="694"/>
      <c r="BI70" s="694"/>
      <c r="BJ70" s="694">
        <f t="shared" si="93"/>
        <v>1504</v>
      </c>
      <c r="BK70" s="694"/>
      <c r="BL70" s="694" t="s">
        <v>102</v>
      </c>
      <c r="BM70" s="860"/>
      <c r="BN70" s="694">
        <f t="shared" si="78"/>
        <v>376</v>
      </c>
      <c r="BO70" s="694">
        <f t="shared" si="79"/>
        <v>376</v>
      </c>
      <c r="BP70" s="694">
        <f t="shared" si="80"/>
        <v>376</v>
      </c>
      <c r="BQ70" s="694">
        <f t="shared" si="81"/>
        <v>376</v>
      </c>
      <c r="BR70" s="694">
        <f t="shared" si="49"/>
        <v>0</v>
      </c>
      <c r="BS70" s="721">
        <f t="shared" ref="BS70:BS84" si="96">BN70+BO70+BP70+BQ70+$BS$290</f>
        <v>513984</v>
      </c>
      <c r="BT70" s="721">
        <f t="shared" ref="BT70:BT84" si="97">BT69-BN70</f>
        <v>116688</v>
      </c>
      <c r="BU70" s="721">
        <f t="shared" ref="BU70:BU84" si="98">BU69-BO70</f>
        <v>117896</v>
      </c>
      <c r="BV70" s="721">
        <f t="shared" ref="BV70:BV84" si="99">BV69-BP70</f>
        <v>117905</v>
      </c>
      <c r="BW70" s="721">
        <f t="shared" ref="BW70:BW84" si="100">BW69-BQ70</f>
        <v>118238.333333333</v>
      </c>
      <c r="BX70" s="721"/>
    </row>
    <row r="71" s="625" customFormat="1" ht="32" customHeight="1" spans="1:76">
      <c r="A71" s="642">
        <v>45660</v>
      </c>
      <c r="B71" s="643" t="s">
        <v>218</v>
      </c>
      <c r="C71" s="644" t="s">
        <v>183</v>
      </c>
      <c r="D71" s="645">
        <v>4500154847</v>
      </c>
      <c r="E71" s="650" t="s">
        <v>481</v>
      </c>
      <c r="F71" s="645" t="s">
        <v>482</v>
      </c>
      <c r="G71" s="648" t="s">
        <v>83</v>
      </c>
      <c r="H71" s="648" t="s">
        <v>84</v>
      </c>
      <c r="I71" s="657">
        <v>856</v>
      </c>
      <c r="J71" s="657">
        <v>0</v>
      </c>
      <c r="K71" s="657">
        <v>8</v>
      </c>
      <c r="L71" s="657">
        <f t="shared" si="68"/>
        <v>107</v>
      </c>
      <c r="M71" s="658">
        <v>45716</v>
      </c>
      <c r="N71" s="658">
        <v>45712</v>
      </c>
      <c r="O71" s="659"/>
      <c r="P71" s="659" t="s">
        <v>93</v>
      </c>
      <c r="Q71" s="845"/>
      <c r="R71" s="845"/>
      <c r="S71" s="845"/>
      <c r="T71" s="845"/>
      <c r="U71" s="777"/>
      <c r="V71" s="659"/>
      <c r="W71" s="666" t="s">
        <v>483</v>
      </c>
      <c r="X71" s="666"/>
      <c r="Y71" s="666" t="s">
        <v>484</v>
      </c>
      <c r="Z71" s="666"/>
      <c r="AA71" s="666"/>
      <c r="AB71" s="650" t="s">
        <v>485</v>
      </c>
      <c r="AC71" s="657" t="s">
        <v>413</v>
      </c>
      <c r="AD71" s="681">
        <v>4.0921</v>
      </c>
      <c r="AE71" s="682">
        <f t="shared" si="87"/>
        <v>3502.8376</v>
      </c>
      <c r="AF71" s="657" t="s">
        <v>486</v>
      </c>
      <c r="AG71" s="657" t="s">
        <v>83</v>
      </c>
      <c r="AH71" s="657" t="s">
        <v>101</v>
      </c>
      <c r="AI71" s="684"/>
      <c r="AJ71" s="683">
        <f>I71</f>
        <v>856</v>
      </c>
      <c r="AK71" s="684"/>
      <c r="AL71" s="683"/>
      <c r="AM71" s="686"/>
      <c r="AN71" s="683"/>
      <c r="AO71" s="812"/>
      <c r="AP71" s="694">
        <f t="shared" ref="AP69:AP81" si="101">I71</f>
        <v>856</v>
      </c>
      <c r="AQ71" s="694"/>
      <c r="AR71" s="694"/>
      <c r="AS71" s="695"/>
      <c r="AT71" s="816"/>
      <c r="AU71" s="810"/>
      <c r="AV71" s="810"/>
      <c r="AW71" s="817"/>
      <c r="AX71" s="705">
        <f t="shared" si="94"/>
        <v>214</v>
      </c>
      <c r="AY71" s="694">
        <f t="shared" ref="AY71:AY79" si="102">AX71</f>
        <v>214</v>
      </c>
      <c r="AZ71" s="694">
        <f t="shared" ref="AZ71:AZ79" si="103">AX71</f>
        <v>214</v>
      </c>
      <c r="BA71" s="706">
        <f t="shared" si="95"/>
        <v>214</v>
      </c>
      <c r="BB71" s="715"/>
      <c r="BC71" s="694"/>
      <c r="BD71" s="694"/>
      <c r="BE71" s="694"/>
      <c r="BF71" s="694">
        <f t="shared" si="86"/>
        <v>0</v>
      </c>
      <c r="BG71" s="694"/>
      <c r="BH71" s="694"/>
      <c r="BI71" s="694"/>
      <c r="BJ71" s="694">
        <f t="shared" si="93"/>
        <v>856</v>
      </c>
      <c r="BK71" s="694"/>
      <c r="BL71" s="694" t="s">
        <v>102</v>
      </c>
      <c r="BM71" s="814"/>
      <c r="BN71" s="694">
        <f t="shared" si="78"/>
        <v>214</v>
      </c>
      <c r="BO71" s="694">
        <f t="shared" si="79"/>
        <v>214</v>
      </c>
      <c r="BP71" s="694">
        <f t="shared" si="80"/>
        <v>214</v>
      </c>
      <c r="BQ71" s="694">
        <f t="shared" si="81"/>
        <v>214</v>
      </c>
      <c r="BR71" s="694">
        <f t="shared" si="49"/>
        <v>0</v>
      </c>
      <c r="BS71" s="721">
        <f t="shared" si="96"/>
        <v>513336</v>
      </c>
      <c r="BT71" s="721">
        <f t="shared" si="97"/>
        <v>116474</v>
      </c>
      <c r="BU71" s="721">
        <f t="shared" si="98"/>
        <v>117682</v>
      </c>
      <c r="BV71" s="721">
        <f t="shared" si="99"/>
        <v>117691</v>
      </c>
      <c r="BW71" s="721">
        <f t="shared" si="100"/>
        <v>118024.333333333</v>
      </c>
      <c r="BX71" s="721"/>
    </row>
    <row r="72" s="625" customFormat="1" ht="32" customHeight="1" spans="1:76">
      <c r="A72" s="642">
        <v>45665</v>
      </c>
      <c r="B72" s="643" t="s">
        <v>235</v>
      </c>
      <c r="C72" s="644" t="s">
        <v>183</v>
      </c>
      <c r="D72" s="645">
        <v>4500155467</v>
      </c>
      <c r="E72" s="650" t="s">
        <v>487</v>
      </c>
      <c r="F72" s="645" t="s">
        <v>488</v>
      </c>
      <c r="G72" s="648" t="s">
        <v>83</v>
      </c>
      <c r="H72" s="648" t="s">
        <v>84</v>
      </c>
      <c r="I72" s="657">
        <v>528</v>
      </c>
      <c r="J72" s="657">
        <v>0</v>
      </c>
      <c r="K72" s="657">
        <v>8</v>
      </c>
      <c r="L72" s="657">
        <f t="shared" si="68"/>
        <v>66</v>
      </c>
      <c r="M72" s="658">
        <v>45719</v>
      </c>
      <c r="N72" s="658">
        <v>45715</v>
      </c>
      <c r="O72" s="659"/>
      <c r="P72" s="659" t="s">
        <v>93</v>
      </c>
      <c r="Q72" s="845"/>
      <c r="R72" s="845"/>
      <c r="S72" s="845"/>
      <c r="T72" s="845"/>
      <c r="U72" s="777" t="s">
        <v>489</v>
      </c>
      <c r="V72" s="659"/>
      <c r="W72" s="666" t="s">
        <v>490</v>
      </c>
      <c r="X72" s="666"/>
      <c r="Y72" s="666" t="s">
        <v>85</v>
      </c>
      <c r="Z72" s="666" t="s">
        <v>491</v>
      </c>
      <c r="AA72" s="666"/>
      <c r="AB72" s="650" t="s">
        <v>492</v>
      </c>
      <c r="AC72" s="657" t="s">
        <v>413</v>
      </c>
      <c r="AD72" s="681">
        <v>4.2475</v>
      </c>
      <c r="AE72" s="682">
        <f t="shared" si="87"/>
        <v>2242.68</v>
      </c>
      <c r="AF72" s="657" t="s">
        <v>493</v>
      </c>
      <c r="AG72" s="791" t="s">
        <v>243</v>
      </c>
      <c r="AH72" s="657" t="s">
        <v>101</v>
      </c>
      <c r="AI72" s="684"/>
      <c r="AJ72" s="683"/>
      <c r="AK72" s="684"/>
      <c r="AL72" s="683">
        <f>I72</f>
        <v>528</v>
      </c>
      <c r="AM72" s="686"/>
      <c r="AN72" s="683"/>
      <c r="AO72" s="812"/>
      <c r="AP72" s="694">
        <f t="shared" si="101"/>
        <v>528</v>
      </c>
      <c r="AQ72" s="694"/>
      <c r="AR72" s="694"/>
      <c r="AS72" s="695"/>
      <c r="AT72" s="816"/>
      <c r="AU72" s="810"/>
      <c r="AV72" s="810"/>
      <c r="AW72" s="817"/>
      <c r="AX72" s="705">
        <f t="shared" si="94"/>
        <v>132</v>
      </c>
      <c r="AY72" s="694">
        <f t="shared" si="102"/>
        <v>132</v>
      </c>
      <c r="AZ72" s="694">
        <f t="shared" si="103"/>
        <v>132</v>
      </c>
      <c r="BA72" s="706">
        <f t="shared" si="95"/>
        <v>132</v>
      </c>
      <c r="BB72" s="715"/>
      <c r="BC72" s="694"/>
      <c r="BD72" s="694"/>
      <c r="BE72" s="694"/>
      <c r="BF72" s="694">
        <f t="shared" si="86"/>
        <v>0</v>
      </c>
      <c r="BG72" s="694"/>
      <c r="BH72" s="694"/>
      <c r="BI72" s="694"/>
      <c r="BJ72" s="694">
        <f t="shared" si="93"/>
        <v>528</v>
      </c>
      <c r="BK72" s="694"/>
      <c r="BL72" s="694" t="s">
        <v>102</v>
      </c>
      <c r="BM72" s="814"/>
      <c r="BN72" s="694">
        <f t="shared" si="78"/>
        <v>132</v>
      </c>
      <c r="BO72" s="694">
        <f t="shared" si="79"/>
        <v>132</v>
      </c>
      <c r="BP72" s="694">
        <f t="shared" si="80"/>
        <v>132</v>
      </c>
      <c r="BQ72" s="694">
        <f t="shared" si="81"/>
        <v>132</v>
      </c>
      <c r="BR72" s="694">
        <f t="shared" si="49"/>
        <v>0</v>
      </c>
      <c r="BS72" s="721">
        <f t="shared" si="96"/>
        <v>513008</v>
      </c>
      <c r="BT72" s="721">
        <f t="shared" si="97"/>
        <v>116342</v>
      </c>
      <c r="BU72" s="721">
        <f t="shared" si="98"/>
        <v>117550</v>
      </c>
      <c r="BV72" s="721">
        <f t="shared" si="99"/>
        <v>117559</v>
      </c>
      <c r="BW72" s="721">
        <f t="shared" si="100"/>
        <v>117892.333333333</v>
      </c>
      <c r="BX72" s="721"/>
    </row>
    <row r="73" s="625" customFormat="1" ht="32" customHeight="1" spans="1:76">
      <c r="A73" s="642">
        <v>45666</v>
      </c>
      <c r="B73" s="643" t="s">
        <v>494</v>
      </c>
      <c r="C73" s="644" t="s">
        <v>199</v>
      </c>
      <c r="D73" s="645">
        <v>4500155599</v>
      </c>
      <c r="E73" s="650">
        <v>20604120</v>
      </c>
      <c r="F73" s="645" t="s">
        <v>495</v>
      </c>
      <c r="G73" s="648" t="s">
        <v>83</v>
      </c>
      <c r="H73" s="648" t="s">
        <v>84</v>
      </c>
      <c r="I73" s="657">
        <v>1504</v>
      </c>
      <c r="J73" s="657">
        <v>0</v>
      </c>
      <c r="K73" s="657">
        <v>8</v>
      </c>
      <c r="L73" s="657">
        <f t="shared" si="68"/>
        <v>188</v>
      </c>
      <c r="M73" s="658">
        <v>45719</v>
      </c>
      <c r="N73" s="658">
        <v>45716</v>
      </c>
      <c r="O73" s="659"/>
      <c r="P73" s="659" t="s">
        <v>93</v>
      </c>
      <c r="Q73" s="845"/>
      <c r="R73" s="845"/>
      <c r="S73" s="845"/>
      <c r="T73" s="845"/>
      <c r="U73" s="777" t="s">
        <v>496</v>
      </c>
      <c r="V73" s="659"/>
      <c r="W73" s="666" t="s">
        <v>497</v>
      </c>
      <c r="X73" s="666"/>
      <c r="Y73" s="666" t="s">
        <v>498</v>
      </c>
      <c r="Z73" s="666"/>
      <c r="AA73" s="666"/>
      <c r="AB73" s="650" t="s">
        <v>499</v>
      </c>
      <c r="AC73" s="657" t="s">
        <v>500</v>
      </c>
      <c r="AD73" s="681">
        <v>4.5774</v>
      </c>
      <c r="AE73" s="682">
        <f t="shared" si="87"/>
        <v>6884.4096</v>
      </c>
      <c r="AF73" s="657" t="s">
        <v>501</v>
      </c>
      <c r="AG73" s="657" t="s">
        <v>83</v>
      </c>
      <c r="AH73" s="657" t="s">
        <v>101</v>
      </c>
      <c r="AI73" s="684"/>
      <c r="AJ73" s="683">
        <f>I73</f>
        <v>1504</v>
      </c>
      <c r="AK73" s="684"/>
      <c r="AL73" s="683"/>
      <c r="AM73" s="686"/>
      <c r="AN73" s="683"/>
      <c r="AO73" s="812"/>
      <c r="AP73" s="694">
        <f t="shared" si="101"/>
        <v>1504</v>
      </c>
      <c r="AQ73" s="694"/>
      <c r="AR73" s="694"/>
      <c r="AS73" s="695"/>
      <c r="AT73" s="816"/>
      <c r="AU73" s="810"/>
      <c r="AV73" s="810"/>
      <c r="AW73" s="817"/>
      <c r="AX73" s="705">
        <f t="shared" si="94"/>
        <v>376</v>
      </c>
      <c r="AY73" s="694">
        <f t="shared" si="102"/>
        <v>376</v>
      </c>
      <c r="AZ73" s="694">
        <f t="shared" si="103"/>
        <v>376</v>
      </c>
      <c r="BA73" s="706">
        <f t="shared" si="95"/>
        <v>376</v>
      </c>
      <c r="BB73" s="715"/>
      <c r="BC73" s="694"/>
      <c r="BD73" s="694"/>
      <c r="BE73" s="694"/>
      <c r="BF73" s="694">
        <f t="shared" si="86"/>
        <v>0</v>
      </c>
      <c r="BG73" s="694"/>
      <c r="BH73" s="694"/>
      <c r="BI73" s="694"/>
      <c r="BJ73" s="694">
        <f t="shared" si="93"/>
        <v>1504</v>
      </c>
      <c r="BK73" s="694"/>
      <c r="BL73" s="694" t="s">
        <v>102</v>
      </c>
      <c r="BM73" s="814"/>
      <c r="BN73" s="694">
        <f t="shared" si="78"/>
        <v>376</v>
      </c>
      <c r="BO73" s="694">
        <f t="shared" si="79"/>
        <v>376</v>
      </c>
      <c r="BP73" s="694">
        <f t="shared" si="80"/>
        <v>376</v>
      </c>
      <c r="BQ73" s="694">
        <f t="shared" si="81"/>
        <v>376</v>
      </c>
      <c r="BR73" s="694">
        <f t="shared" si="49"/>
        <v>0</v>
      </c>
      <c r="BS73" s="721">
        <f t="shared" si="96"/>
        <v>513984</v>
      </c>
      <c r="BT73" s="721">
        <f t="shared" si="97"/>
        <v>115966</v>
      </c>
      <c r="BU73" s="721">
        <f t="shared" si="98"/>
        <v>117174</v>
      </c>
      <c r="BV73" s="721">
        <f t="shared" si="99"/>
        <v>117183</v>
      </c>
      <c r="BW73" s="721">
        <f t="shared" si="100"/>
        <v>117516.333333333</v>
      </c>
      <c r="BX73" s="721"/>
    </row>
    <row r="74" s="625" customFormat="1" ht="32" customHeight="1" spans="1:76">
      <c r="A74" s="642">
        <v>45579</v>
      </c>
      <c r="B74" s="643" t="s">
        <v>88</v>
      </c>
      <c r="C74" s="644" t="s">
        <v>89</v>
      </c>
      <c r="D74" s="645">
        <v>4500147525</v>
      </c>
      <c r="E74" s="650">
        <v>9650903909</v>
      </c>
      <c r="F74" s="645" t="s">
        <v>502</v>
      </c>
      <c r="G74" s="648" t="s">
        <v>91</v>
      </c>
      <c r="H74" s="648" t="s">
        <v>84</v>
      </c>
      <c r="I74" s="657">
        <v>400</v>
      </c>
      <c r="J74" s="657">
        <v>0</v>
      </c>
      <c r="K74" s="657">
        <v>1</v>
      </c>
      <c r="L74" s="657">
        <f t="shared" si="68"/>
        <v>400</v>
      </c>
      <c r="M74" s="658">
        <v>45722</v>
      </c>
      <c r="N74" s="658">
        <v>45719</v>
      </c>
      <c r="O74" s="659" t="s">
        <v>503</v>
      </c>
      <c r="P74" s="659" t="s">
        <v>93</v>
      </c>
      <c r="Q74" s="845"/>
      <c r="R74" s="845"/>
      <c r="S74" s="845"/>
      <c r="T74" s="845"/>
      <c r="U74" s="777" t="s">
        <v>504</v>
      </c>
      <c r="V74" s="659"/>
      <c r="W74" s="666" t="s">
        <v>505</v>
      </c>
      <c r="X74" s="666" t="s">
        <v>85</v>
      </c>
      <c r="Y74" s="666" t="s">
        <v>343</v>
      </c>
      <c r="Z74" s="666"/>
      <c r="AA74" s="666"/>
      <c r="AB74" s="650" t="s">
        <v>506</v>
      </c>
      <c r="AC74" s="657" t="s">
        <v>98</v>
      </c>
      <c r="AD74" s="681">
        <v>4.2223</v>
      </c>
      <c r="AE74" s="682">
        <f t="shared" si="87"/>
        <v>1688.92</v>
      </c>
      <c r="AF74" s="657" t="s">
        <v>507</v>
      </c>
      <c r="AG74" s="648" t="s">
        <v>100</v>
      </c>
      <c r="AH74" s="657" t="s">
        <v>101</v>
      </c>
      <c r="AI74" s="684"/>
      <c r="AJ74" s="683"/>
      <c r="AK74" s="684"/>
      <c r="AL74" s="683">
        <f>I74</f>
        <v>400</v>
      </c>
      <c r="AM74" s="850"/>
      <c r="AN74" s="683"/>
      <c r="AO74" s="812"/>
      <c r="AP74" s="694">
        <f t="shared" si="101"/>
        <v>400</v>
      </c>
      <c r="AQ74" s="694"/>
      <c r="AR74" s="694"/>
      <c r="AS74" s="695"/>
      <c r="AT74" s="816"/>
      <c r="AU74" s="810"/>
      <c r="AV74" s="810"/>
      <c r="AW74" s="817"/>
      <c r="AX74" s="705">
        <f t="shared" si="94"/>
        <v>100</v>
      </c>
      <c r="AY74" s="694">
        <f t="shared" si="102"/>
        <v>100</v>
      </c>
      <c r="AZ74" s="694">
        <f t="shared" si="103"/>
        <v>100</v>
      </c>
      <c r="BA74" s="706">
        <f t="shared" si="95"/>
        <v>100</v>
      </c>
      <c r="BB74" s="715"/>
      <c r="BC74" s="694"/>
      <c r="BD74" s="694"/>
      <c r="BE74" s="694"/>
      <c r="BF74" s="694">
        <f t="shared" si="86"/>
        <v>0</v>
      </c>
      <c r="BG74" s="694"/>
      <c r="BH74" s="694"/>
      <c r="BI74" s="694"/>
      <c r="BJ74" s="694"/>
      <c r="BK74" s="694">
        <f>I74</f>
        <v>400</v>
      </c>
      <c r="BL74" s="694" t="s">
        <v>102</v>
      </c>
      <c r="BM74" s="814"/>
      <c r="BN74" s="694">
        <f t="shared" si="78"/>
        <v>100</v>
      </c>
      <c r="BO74" s="694">
        <f t="shared" si="79"/>
        <v>100</v>
      </c>
      <c r="BP74" s="694">
        <f t="shared" si="80"/>
        <v>100</v>
      </c>
      <c r="BQ74" s="694">
        <f t="shared" si="81"/>
        <v>100</v>
      </c>
      <c r="BR74" s="694">
        <f t="shared" si="49"/>
        <v>0</v>
      </c>
      <c r="BS74" s="721">
        <f t="shared" si="96"/>
        <v>512880</v>
      </c>
      <c r="BT74" s="721">
        <f t="shared" si="97"/>
        <v>115866</v>
      </c>
      <c r="BU74" s="721">
        <f t="shared" si="98"/>
        <v>117074</v>
      </c>
      <c r="BV74" s="721">
        <f t="shared" si="99"/>
        <v>117083</v>
      </c>
      <c r="BW74" s="721">
        <f t="shared" si="100"/>
        <v>117416.333333333</v>
      </c>
      <c r="BX74" s="721"/>
    </row>
    <row r="75" s="625" customFormat="1" ht="32" customHeight="1" spans="1:76">
      <c r="A75" s="642">
        <v>45621</v>
      </c>
      <c r="B75" s="643" t="s">
        <v>128</v>
      </c>
      <c r="C75" s="644" t="s">
        <v>129</v>
      </c>
      <c r="D75" s="645">
        <v>4500152218</v>
      </c>
      <c r="E75" s="646" t="s">
        <v>508</v>
      </c>
      <c r="F75" s="645" t="s">
        <v>509</v>
      </c>
      <c r="G75" s="648" t="s">
        <v>132</v>
      </c>
      <c r="H75" s="648" t="s">
        <v>133</v>
      </c>
      <c r="I75" s="657">
        <v>448</v>
      </c>
      <c r="J75" s="657">
        <v>0</v>
      </c>
      <c r="K75" s="657">
        <v>8</v>
      </c>
      <c r="L75" s="657">
        <f t="shared" si="68"/>
        <v>56</v>
      </c>
      <c r="M75" s="658">
        <v>45723</v>
      </c>
      <c r="N75" s="658">
        <v>45719</v>
      </c>
      <c r="O75" s="659"/>
      <c r="P75" s="659" t="s">
        <v>93</v>
      </c>
      <c r="Q75" s="845"/>
      <c r="R75" s="845"/>
      <c r="S75" s="845"/>
      <c r="T75" s="845"/>
      <c r="U75" s="777" t="s">
        <v>510</v>
      </c>
      <c r="V75" s="659"/>
      <c r="W75" s="666" t="s">
        <v>135</v>
      </c>
      <c r="X75" s="666"/>
      <c r="Y75" s="666" t="s">
        <v>136</v>
      </c>
      <c r="Z75" s="666"/>
      <c r="AA75" s="666"/>
      <c r="AB75" s="650" t="s">
        <v>511</v>
      </c>
      <c r="AC75" s="657" t="s">
        <v>138</v>
      </c>
      <c r="AD75" s="681">
        <v>4.0953</v>
      </c>
      <c r="AE75" s="682">
        <f t="shared" si="87"/>
        <v>1834.6944</v>
      </c>
      <c r="AF75" s="657" t="s">
        <v>512</v>
      </c>
      <c r="AG75" s="657" t="s">
        <v>83</v>
      </c>
      <c r="AH75" s="657" t="s">
        <v>101</v>
      </c>
      <c r="AI75" s="684"/>
      <c r="AJ75" s="683">
        <f t="shared" ref="AJ75:AJ78" si="104">I75</f>
        <v>448</v>
      </c>
      <c r="AK75" s="684"/>
      <c r="AL75" s="683"/>
      <c r="AM75" s="849"/>
      <c r="AN75" s="683"/>
      <c r="AO75" s="812"/>
      <c r="AP75" s="694">
        <f t="shared" si="101"/>
        <v>448</v>
      </c>
      <c r="AQ75" s="694"/>
      <c r="AR75" s="694"/>
      <c r="AS75" s="695"/>
      <c r="AT75" s="816"/>
      <c r="AU75" s="810"/>
      <c r="AV75" s="810"/>
      <c r="AW75" s="817"/>
      <c r="AX75" s="705">
        <f>I75/3</f>
        <v>149.333333333333</v>
      </c>
      <c r="AY75" s="694">
        <f t="shared" si="102"/>
        <v>149.333333333333</v>
      </c>
      <c r="AZ75" s="694">
        <f t="shared" si="103"/>
        <v>149.333333333333</v>
      </c>
      <c r="BA75" s="706"/>
      <c r="BB75" s="715"/>
      <c r="BC75" s="694"/>
      <c r="BD75" s="694"/>
      <c r="BE75" s="694"/>
      <c r="BF75" s="694">
        <f t="shared" si="86"/>
        <v>0</v>
      </c>
      <c r="BG75" s="694"/>
      <c r="BH75" s="694"/>
      <c r="BI75" s="694"/>
      <c r="BJ75" s="694">
        <f>I75</f>
        <v>448</v>
      </c>
      <c r="BK75" s="694"/>
      <c r="BL75" s="694" t="s">
        <v>102</v>
      </c>
      <c r="BM75" s="860"/>
      <c r="BN75" s="694">
        <f>I75/3</f>
        <v>149.333333333333</v>
      </c>
      <c r="BO75" s="694">
        <f>I75/3</f>
        <v>149.333333333333</v>
      </c>
      <c r="BP75" s="694">
        <f>I75/3</f>
        <v>149.333333333333</v>
      </c>
      <c r="BQ75" s="694"/>
      <c r="BR75" s="694">
        <f t="shared" si="49"/>
        <v>0</v>
      </c>
      <c r="BS75" s="721">
        <f t="shared" si="96"/>
        <v>512928</v>
      </c>
      <c r="BT75" s="721">
        <f t="shared" si="97"/>
        <v>115716.666666666</v>
      </c>
      <c r="BU75" s="721">
        <f t="shared" si="98"/>
        <v>116924.666666666</v>
      </c>
      <c r="BV75" s="721">
        <f t="shared" si="99"/>
        <v>116933.666666666</v>
      </c>
      <c r="BW75" s="721">
        <f t="shared" si="100"/>
        <v>117416.333333333</v>
      </c>
      <c r="BX75" s="721"/>
    </row>
    <row r="76" s="625" customFormat="1" ht="32" customHeight="1" spans="1:76">
      <c r="A76" s="642">
        <v>45621</v>
      </c>
      <c r="B76" s="643" t="s">
        <v>128</v>
      </c>
      <c r="C76" s="644" t="s">
        <v>129</v>
      </c>
      <c r="D76" s="645">
        <v>4500152221</v>
      </c>
      <c r="E76" s="646" t="s">
        <v>513</v>
      </c>
      <c r="F76" s="645" t="s">
        <v>514</v>
      </c>
      <c r="G76" s="648" t="s">
        <v>132</v>
      </c>
      <c r="H76" s="648" t="s">
        <v>133</v>
      </c>
      <c r="I76" s="657">
        <v>552</v>
      </c>
      <c r="J76" s="657">
        <v>0</v>
      </c>
      <c r="K76" s="657">
        <v>8</v>
      </c>
      <c r="L76" s="657">
        <f t="shared" si="68"/>
        <v>69</v>
      </c>
      <c r="M76" s="658">
        <v>45723</v>
      </c>
      <c r="N76" s="658">
        <v>45719</v>
      </c>
      <c r="O76" s="659"/>
      <c r="P76" s="659" t="s">
        <v>93</v>
      </c>
      <c r="Q76" s="845"/>
      <c r="R76" s="845"/>
      <c r="S76" s="845"/>
      <c r="T76" s="845"/>
      <c r="U76" s="777" t="s">
        <v>515</v>
      </c>
      <c r="V76" s="659"/>
      <c r="W76" s="666" t="s">
        <v>135</v>
      </c>
      <c r="X76" s="666"/>
      <c r="Y76" s="666" t="s">
        <v>136</v>
      </c>
      <c r="Z76" s="666"/>
      <c r="AA76" s="666"/>
      <c r="AB76" s="650" t="s">
        <v>137</v>
      </c>
      <c r="AC76" s="657" t="s">
        <v>138</v>
      </c>
      <c r="AD76" s="681">
        <v>4.0839</v>
      </c>
      <c r="AE76" s="682">
        <f t="shared" si="87"/>
        <v>2254.3128</v>
      </c>
      <c r="AF76" s="657" t="s">
        <v>516</v>
      </c>
      <c r="AG76" s="657" t="s">
        <v>83</v>
      </c>
      <c r="AH76" s="657" t="s">
        <v>101</v>
      </c>
      <c r="AI76" s="684"/>
      <c r="AJ76" s="683">
        <f t="shared" si="104"/>
        <v>552</v>
      </c>
      <c r="AK76" s="684"/>
      <c r="AL76" s="683"/>
      <c r="AM76" s="849"/>
      <c r="AN76" s="683"/>
      <c r="AO76" s="812"/>
      <c r="AP76" s="694">
        <f t="shared" si="101"/>
        <v>552</v>
      </c>
      <c r="AQ76" s="694"/>
      <c r="AR76" s="694"/>
      <c r="AS76" s="695"/>
      <c r="AT76" s="816"/>
      <c r="AU76" s="810"/>
      <c r="AV76" s="810"/>
      <c r="AW76" s="817"/>
      <c r="AX76" s="705">
        <f>I76/3</f>
        <v>184</v>
      </c>
      <c r="AY76" s="694">
        <f t="shared" si="102"/>
        <v>184</v>
      </c>
      <c r="AZ76" s="694">
        <f t="shared" si="103"/>
        <v>184</v>
      </c>
      <c r="BA76" s="706"/>
      <c r="BB76" s="715"/>
      <c r="BC76" s="694"/>
      <c r="BD76" s="694"/>
      <c r="BE76" s="694"/>
      <c r="BF76" s="694">
        <f t="shared" si="86"/>
        <v>0</v>
      </c>
      <c r="BG76" s="694"/>
      <c r="BH76" s="694"/>
      <c r="BI76" s="694"/>
      <c r="BJ76" s="694">
        <f>I76</f>
        <v>552</v>
      </c>
      <c r="BK76" s="694"/>
      <c r="BL76" s="694" t="s">
        <v>102</v>
      </c>
      <c r="BM76" s="860"/>
      <c r="BN76" s="694">
        <f>I76/3</f>
        <v>184</v>
      </c>
      <c r="BO76" s="694">
        <f>I76/3</f>
        <v>184</v>
      </c>
      <c r="BP76" s="694">
        <f>I76/3</f>
        <v>184</v>
      </c>
      <c r="BQ76" s="694"/>
      <c r="BR76" s="694">
        <f t="shared" si="49"/>
        <v>0</v>
      </c>
      <c r="BS76" s="721">
        <f t="shared" si="96"/>
        <v>513032</v>
      </c>
      <c r="BT76" s="721">
        <f t="shared" si="97"/>
        <v>115532.666666666</v>
      </c>
      <c r="BU76" s="721">
        <f t="shared" si="98"/>
        <v>116740.666666666</v>
      </c>
      <c r="BV76" s="721">
        <f t="shared" si="99"/>
        <v>116749.666666666</v>
      </c>
      <c r="BW76" s="721">
        <f t="shared" si="100"/>
        <v>117416.333333333</v>
      </c>
      <c r="BX76" s="721"/>
    </row>
    <row r="77" s="625" customFormat="1" ht="32" customHeight="1" spans="1:76">
      <c r="A77" s="642">
        <v>45637</v>
      </c>
      <c r="B77" s="643" t="s">
        <v>368</v>
      </c>
      <c r="C77" s="644" t="s">
        <v>369</v>
      </c>
      <c r="D77" s="645">
        <v>4500153609</v>
      </c>
      <c r="E77" s="650">
        <v>28662059</v>
      </c>
      <c r="F77" s="645" t="s">
        <v>517</v>
      </c>
      <c r="G77" s="648" t="s">
        <v>83</v>
      </c>
      <c r="H77" s="648" t="s">
        <v>84</v>
      </c>
      <c r="I77" s="657">
        <v>376</v>
      </c>
      <c r="J77" s="657">
        <v>0</v>
      </c>
      <c r="K77" s="657">
        <v>8</v>
      </c>
      <c r="L77" s="657">
        <f t="shared" si="68"/>
        <v>47</v>
      </c>
      <c r="M77" s="658">
        <v>45726</v>
      </c>
      <c r="N77" s="658">
        <v>45722</v>
      </c>
      <c r="O77" s="659"/>
      <c r="P77" s="659" t="s">
        <v>93</v>
      </c>
      <c r="Q77" s="845"/>
      <c r="R77" s="845"/>
      <c r="S77" s="845"/>
      <c r="T77" s="845"/>
      <c r="U77" s="777" t="s">
        <v>518</v>
      </c>
      <c r="V77" s="659"/>
      <c r="W77" s="666" t="s">
        <v>316</v>
      </c>
      <c r="X77" s="666"/>
      <c r="Y77" s="666" t="s">
        <v>85</v>
      </c>
      <c r="Z77" s="666"/>
      <c r="AA77" s="666"/>
      <c r="AB77" s="650" t="s">
        <v>519</v>
      </c>
      <c r="AC77" s="657" t="s">
        <v>373</v>
      </c>
      <c r="AD77" s="681">
        <v>4.2589</v>
      </c>
      <c r="AE77" s="682">
        <f t="shared" si="87"/>
        <v>1601.3464</v>
      </c>
      <c r="AF77" s="657" t="s">
        <v>520</v>
      </c>
      <c r="AG77" s="657" t="s">
        <v>83</v>
      </c>
      <c r="AH77" s="657" t="s">
        <v>101</v>
      </c>
      <c r="AI77" s="684"/>
      <c r="AJ77" s="683">
        <f t="shared" si="104"/>
        <v>376</v>
      </c>
      <c r="AK77" s="684"/>
      <c r="AL77" s="683"/>
      <c r="AM77" s="849"/>
      <c r="AN77" s="683"/>
      <c r="AO77" s="812"/>
      <c r="AP77" s="694">
        <f t="shared" si="101"/>
        <v>376</v>
      </c>
      <c r="AQ77" s="694"/>
      <c r="AR77" s="694"/>
      <c r="AS77" s="695"/>
      <c r="AT77" s="816"/>
      <c r="AU77" s="810"/>
      <c r="AV77" s="810"/>
      <c r="AW77" s="817"/>
      <c r="AX77" s="705">
        <f>I77/4</f>
        <v>94</v>
      </c>
      <c r="AY77" s="694">
        <f t="shared" si="102"/>
        <v>94</v>
      </c>
      <c r="AZ77" s="694">
        <f t="shared" si="103"/>
        <v>94</v>
      </c>
      <c r="BA77" s="706">
        <f>AX77</f>
        <v>94</v>
      </c>
      <c r="BB77" s="715"/>
      <c r="BC77" s="694"/>
      <c r="BD77" s="694"/>
      <c r="BE77" s="694"/>
      <c r="BF77" s="694">
        <f t="shared" si="86"/>
        <v>0</v>
      </c>
      <c r="BG77" s="694"/>
      <c r="BH77" s="694"/>
      <c r="BI77" s="694"/>
      <c r="BJ77" s="694">
        <f>I77</f>
        <v>376</v>
      </c>
      <c r="BK77" s="694"/>
      <c r="BL77" s="694" t="s">
        <v>102</v>
      </c>
      <c r="BM77" s="860"/>
      <c r="BN77" s="694">
        <f>I77/4</f>
        <v>94</v>
      </c>
      <c r="BO77" s="694">
        <f>I77/4</f>
        <v>94</v>
      </c>
      <c r="BP77" s="694">
        <f>I77/4</f>
        <v>94</v>
      </c>
      <c r="BQ77" s="694">
        <f>I77/4</f>
        <v>94</v>
      </c>
      <c r="BR77" s="694">
        <f t="shared" si="49"/>
        <v>0</v>
      </c>
      <c r="BS77" s="721">
        <f t="shared" si="96"/>
        <v>512856</v>
      </c>
      <c r="BT77" s="721">
        <f t="shared" si="97"/>
        <v>115438.666666666</v>
      </c>
      <c r="BU77" s="721">
        <f t="shared" si="98"/>
        <v>116646.666666666</v>
      </c>
      <c r="BV77" s="721">
        <f t="shared" si="99"/>
        <v>116655.666666666</v>
      </c>
      <c r="BW77" s="721">
        <f t="shared" si="100"/>
        <v>117322.333333333</v>
      </c>
      <c r="BX77" s="721"/>
    </row>
    <row r="78" s="625" customFormat="1" ht="32" customHeight="1" spans="1:76">
      <c r="A78" s="642">
        <v>45637</v>
      </c>
      <c r="B78" s="643" t="s">
        <v>368</v>
      </c>
      <c r="C78" s="644" t="s">
        <v>369</v>
      </c>
      <c r="D78" s="645">
        <v>4500153723</v>
      </c>
      <c r="E78" s="650">
        <v>28659771</v>
      </c>
      <c r="F78" s="645" t="s">
        <v>521</v>
      </c>
      <c r="G78" s="648" t="s">
        <v>83</v>
      </c>
      <c r="H78" s="648" t="s">
        <v>84</v>
      </c>
      <c r="I78" s="657">
        <v>128</v>
      </c>
      <c r="J78" s="657">
        <v>0</v>
      </c>
      <c r="K78" s="657">
        <v>8</v>
      </c>
      <c r="L78" s="657">
        <f t="shared" si="68"/>
        <v>16</v>
      </c>
      <c r="M78" s="658">
        <v>45726</v>
      </c>
      <c r="N78" s="658">
        <v>45722</v>
      </c>
      <c r="O78" s="659"/>
      <c r="P78" s="659" t="s">
        <v>93</v>
      </c>
      <c r="Q78" s="845"/>
      <c r="R78" s="845"/>
      <c r="S78" s="845"/>
      <c r="T78" s="845"/>
      <c r="U78" s="777" t="s">
        <v>518</v>
      </c>
      <c r="V78" s="659"/>
      <c r="W78" s="666" t="s">
        <v>316</v>
      </c>
      <c r="X78" s="666"/>
      <c r="Y78" s="666" t="s">
        <v>85</v>
      </c>
      <c r="Z78" s="666"/>
      <c r="AA78" s="666"/>
      <c r="AB78" s="650" t="s">
        <v>522</v>
      </c>
      <c r="AC78" s="657" t="s">
        <v>373</v>
      </c>
      <c r="AD78" s="681">
        <v>4.1036</v>
      </c>
      <c r="AE78" s="682">
        <f t="shared" si="87"/>
        <v>525.2608</v>
      </c>
      <c r="AF78" s="657" t="s">
        <v>523</v>
      </c>
      <c r="AG78" s="657" t="s">
        <v>83</v>
      </c>
      <c r="AH78" s="657" t="s">
        <v>101</v>
      </c>
      <c r="AI78" s="684"/>
      <c r="AJ78" s="683">
        <f t="shared" si="104"/>
        <v>128</v>
      </c>
      <c r="AK78" s="684"/>
      <c r="AL78" s="683"/>
      <c r="AM78" s="849"/>
      <c r="AN78" s="683"/>
      <c r="AO78" s="812"/>
      <c r="AP78" s="694">
        <f t="shared" si="101"/>
        <v>128</v>
      </c>
      <c r="AQ78" s="694"/>
      <c r="AR78" s="694"/>
      <c r="AS78" s="695"/>
      <c r="AT78" s="816"/>
      <c r="AU78" s="810"/>
      <c r="AV78" s="810"/>
      <c r="AW78" s="817"/>
      <c r="AX78" s="705">
        <f>I78/4</f>
        <v>32</v>
      </c>
      <c r="AY78" s="694">
        <f t="shared" si="102"/>
        <v>32</v>
      </c>
      <c r="AZ78" s="694">
        <f t="shared" si="103"/>
        <v>32</v>
      </c>
      <c r="BA78" s="706">
        <f>AX78</f>
        <v>32</v>
      </c>
      <c r="BB78" s="715"/>
      <c r="BC78" s="694"/>
      <c r="BD78" s="694"/>
      <c r="BE78" s="694"/>
      <c r="BF78" s="694">
        <f t="shared" si="86"/>
        <v>0</v>
      </c>
      <c r="BG78" s="694"/>
      <c r="BH78" s="694"/>
      <c r="BI78" s="694"/>
      <c r="BJ78" s="694">
        <f>I78</f>
        <v>128</v>
      </c>
      <c r="BK78" s="694"/>
      <c r="BL78" s="694" t="s">
        <v>102</v>
      </c>
      <c r="BM78" s="860"/>
      <c r="BN78" s="694">
        <f>I78/4</f>
        <v>32</v>
      </c>
      <c r="BO78" s="694">
        <f>I78/4</f>
        <v>32</v>
      </c>
      <c r="BP78" s="694">
        <f>I78/4</f>
        <v>32</v>
      </c>
      <c r="BQ78" s="694">
        <f>I78/4</f>
        <v>32</v>
      </c>
      <c r="BR78" s="694">
        <f t="shared" si="49"/>
        <v>0</v>
      </c>
      <c r="BS78" s="721">
        <f t="shared" si="96"/>
        <v>512608</v>
      </c>
      <c r="BT78" s="721">
        <f t="shared" si="97"/>
        <v>115406.666666666</v>
      </c>
      <c r="BU78" s="721">
        <f t="shared" si="98"/>
        <v>116614.666666666</v>
      </c>
      <c r="BV78" s="721">
        <f t="shared" si="99"/>
        <v>116623.666666666</v>
      </c>
      <c r="BW78" s="721">
        <f t="shared" si="100"/>
        <v>117290.333333333</v>
      </c>
      <c r="BX78" s="721"/>
    </row>
    <row r="79" s="625" customFormat="1" ht="32" customHeight="1" spans="1:76">
      <c r="A79" s="642">
        <v>45674</v>
      </c>
      <c r="B79" s="643" t="s">
        <v>524</v>
      </c>
      <c r="C79" s="644" t="s">
        <v>245</v>
      </c>
      <c r="D79" s="645">
        <v>4500156082</v>
      </c>
      <c r="E79" s="650">
        <v>5200006028</v>
      </c>
      <c r="F79" s="645" t="s">
        <v>525</v>
      </c>
      <c r="G79" s="648" t="s">
        <v>526</v>
      </c>
      <c r="H79" s="648" t="s">
        <v>442</v>
      </c>
      <c r="I79" s="657">
        <v>300</v>
      </c>
      <c r="J79" s="657">
        <v>0</v>
      </c>
      <c r="K79" s="657">
        <v>4</v>
      </c>
      <c r="L79" s="657">
        <f t="shared" si="68"/>
        <v>75</v>
      </c>
      <c r="M79" s="658">
        <v>45729</v>
      </c>
      <c r="N79" s="658">
        <v>45724</v>
      </c>
      <c r="O79" s="659"/>
      <c r="P79" s="659" t="s">
        <v>93</v>
      </c>
      <c r="Q79" s="845"/>
      <c r="R79" s="845"/>
      <c r="S79" s="845"/>
      <c r="T79" s="845"/>
      <c r="U79" s="777"/>
      <c r="V79" s="659"/>
      <c r="W79" s="666" t="s">
        <v>527</v>
      </c>
      <c r="X79" s="666"/>
      <c r="Y79" s="666" t="s">
        <v>528</v>
      </c>
      <c r="Z79" s="666"/>
      <c r="AA79" s="666"/>
      <c r="AB79" s="650" t="s">
        <v>529</v>
      </c>
      <c r="AC79" s="657" t="s">
        <v>530</v>
      </c>
      <c r="AD79" s="681">
        <v>4.1317</v>
      </c>
      <c r="AE79" s="682">
        <f t="shared" ref="AE79:AE91" si="105">AD79*I79</f>
        <v>1239.51</v>
      </c>
      <c r="AF79" s="657" t="s">
        <v>531</v>
      </c>
      <c r="AG79" s="657" t="s">
        <v>532</v>
      </c>
      <c r="AH79" s="657" t="s">
        <v>101</v>
      </c>
      <c r="AI79" s="684"/>
      <c r="AJ79" s="683"/>
      <c r="AK79" s="684"/>
      <c r="AL79" s="683">
        <f>I79</f>
        <v>300</v>
      </c>
      <c r="AM79" s="686"/>
      <c r="AN79" s="683"/>
      <c r="AO79" s="812"/>
      <c r="AP79" s="694">
        <f t="shared" si="101"/>
        <v>300</v>
      </c>
      <c r="AQ79" s="694"/>
      <c r="AR79" s="694"/>
      <c r="AS79" s="695"/>
      <c r="AT79" s="816"/>
      <c r="AU79" s="810"/>
      <c r="AV79" s="810"/>
      <c r="AW79" s="817"/>
      <c r="AX79" s="705">
        <f>I79/4</f>
        <v>75</v>
      </c>
      <c r="AY79" s="694">
        <f>I79/4</f>
        <v>75</v>
      </c>
      <c r="AZ79" s="694">
        <f>I79/4</f>
        <v>75</v>
      </c>
      <c r="BA79" s="706">
        <f>I79/4</f>
        <v>75</v>
      </c>
      <c r="BB79" s="715"/>
      <c r="BC79" s="694"/>
      <c r="BD79" s="694"/>
      <c r="BE79" s="694"/>
      <c r="BF79" s="694">
        <f t="shared" si="86"/>
        <v>0</v>
      </c>
      <c r="BG79" s="694"/>
      <c r="BH79" s="694"/>
      <c r="BI79" s="694"/>
      <c r="BJ79" s="694"/>
      <c r="BK79" s="694">
        <f>I79</f>
        <v>300</v>
      </c>
      <c r="BL79" s="694" t="s">
        <v>102</v>
      </c>
      <c r="BM79" s="814"/>
      <c r="BN79" s="694">
        <f>I79/4</f>
        <v>75</v>
      </c>
      <c r="BO79" s="694">
        <f>I79/4</f>
        <v>75</v>
      </c>
      <c r="BP79" s="694">
        <f>I79/4</f>
        <v>75</v>
      </c>
      <c r="BQ79" s="694">
        <f>I79/4</f>
        <v>75</v>
      </c>
      <c r="BR79" s="694">
        <f t="shared" si="49"/>
        <v>0</v>
      </c>
      <c r="BS79" s="721">
        <f t="shared" si="96"/>
        <v>512780</v>
      </c>
      <c r="BT79" s="721">
        <f t="shared" si="97"/>
        <v>115331.666666666</v>
      </c>
      <c r="BU79" s="721">
        <f t="shared" si="98"/>
        <v>116539.666666666</v>
      </c>
      <c r="BV79" s="721">
        <f t="shared" si="99"/>
        <v>116548.666666666</v>
      </c>
      <c r="BW79" s="721">
        <f t="shared" si="100"/>
        <v>117215.333333333</v>
      </c>
      <c r="BX79" s="721"/>
    </row>
    <row r="80" s="625" customFormat="1" ht="32" customHeight="1" spans="1:76">
      <c r="A80" s="642">
        <v>45681</v>
      </c>
      <c r="B80" s="643" t="s">
        <v>533</v>
      </c>
      <c r="C80" s="644" t="s">
        <v>534</v>
      </c>
      <c r="D80" s="645">
        <v>4500156433</v>
      </c>
      <c r="E80" s="646" t="s">
        <v>535</v>
      </c>
      <c r="F80" s="645" t="s">
        <v>536</v>
      </c>
      <c r="G80" s="648" t="s">
        <v>537</v>
      </c>
      <c r="H80" s="648" t="s">
        <v>538</v>
      </c>
      <c r="I80" s="657">
        <v>2320</v>
      </c>
      <c r="J80" s="657">
        <v>0</v>
      </c>
      <c r="K80" s="657">
        <v>4</v>
      </c>
      <c r="L80" s="657">
        <f t="shared" si="68"/>
        <v>580</v>
      </c>
      <c r="M80" s="658">
        <v>45729</v>
      </c>
      <c r="N80" s="658">
        <v>45724</v>
      </c>
      <c r="O80" s="659"/>
      <c r="P80" s="659" t="s">
        <v>93</v>
      </c>
      <c r="Q80" s="845"/>
      <c r="R80" s="845"/>
      <c r="S80" s="845"/>
      <c r="T80" s="845"/>
      <c r="U80" s="777" t="s">
        <v>539</v>
      </c>
      <c r="V80" s="659"/>
      <c r="W80" s="666" t="s">
        <v>540</v>
      </c>
      <c r="X80" s="666"/>
      <c r="Y80" s="666" t="s">
        <v>541</v>
      </c>
      <c r="Z80" s="666"/>
      <c r="AA80" s="666" t="s">
        <v>542</v>
      </c>
      <c r="AB80" s="650" t="s">
        <v>543</v>
      </c>
      <c r="AC80" s="657" t="s">
        <v>138</v>
      </c>
      <c r="AD80" s="681">
        <v>4.1089</v>
      </c>
      <c r="AE80" s="682">
        <f t="shared" si="105"/>
        <v>9532.648</v>
      </c>
      <c r="AF80" s="657" t="s">
        <v>544</v>
      </c>
      <c r="AG80" s="648" t="s">
        <v>545</v>
      </c>
      <c r="AH80" s="683" t="s">
        <v>101</v>
      </c>
      <c r="AI80" s="684"/>
      <c r="AJ80" s="683">
        <f>I80</f>
        <v>2320</v>
      </c>
      <c r="AK80" s="684"/>
      <c r="AL80" s="683"/>
      <c r="AM80" s="686"/>
      <c r="AN80" s="683"/>
      <c r="AO80" s="812"/>
      <c r="AP80" s="694"/>
      <c r="AQ80" s="694"/>
      <c r="AR80" s="694"/>
      <c r="AS80" s="695">
        <f>I80</f>
        <v>2320</v>
      </c>
      <c r="AT80" s="816"/>
      <c r="AU80" s="810"/>
      <c r="AV80" s="810"/>
      <c r="AW80" s="817"/>
      <c r="AX80" s="705">
        <f>I80/4</f>
        <v>580</v>
      </c>
      <c r="AY80" s="694">
        <f>I80/4</f>
        <v>580</v>
      </c>
      <c r="AZ80" s="694">
        <f>I80/4</f>
        <v>580</v>
      </c>
      <c r="BA80" s="706">
        <f>I80/4</f>
        <v>580</v>
      </c>
      <c r="BB80" s="715"/>
      <c r="BC80" s="694"/>
      <c r="BD80" s="694"/>
      <c r="BE80" s="694"/>
      <c r="BF80" s="694">
        <f t="shared" si="86"/>
        <v>0</v>
      </c>
      <c r="BG80" s="694"/>
      <c r="BH80" s="694"/>
      <c r="BI80" s="694"/>
      <c r="BJ80" s="694"/>
      <c r="BK80" s="694">
        <f>I80</f>
        <v>2320</v>
      </c>
      <c r="BL80" s="694" t="s">
        <v>102</v>
      </c>
      <c r="BM80" s="814"/>
      <c r="BN80" s="694">
        <f>I80/4</f>
        <v>580</v>
      </c>
      <c r="BO80" s="694">
        <f>I80/4</f>
        <v>580</v>
      </c>
      <c r="BP80" s="694">
        <f>I80/4</f>
        <v>580</v>
      </c>
      <c r="BQ80" s="694">
        <f>I80/4</f>
        <v>580</v>
      </c>
      <c r="BR80" s="694">
        <f t="shared" si="49"/>
        <v>0</v>
      </c>
      <c r="BS80" s="721">
        <f t="shared" si="96"/>
        <v>514800</v>
      </c>
      <c r="BT80" s="721">
        <f t="shared" si="97"/>
        <v>114751.666666666</v>
      </c>
      <c r="BU80" s="721">
        <f t="shared" si="98"/>
        <v>115959.666666666</v>
      </c>
      <c r="BV80" s="721">
        <f t="shared" si="99"/>
        <v>115968.666666666</v>
      </c>
      <c r="BW80" s="721">
        <f t="shared" si="100"/>
        <v>116635.333333333</v>
      </c>
      <c r="BX80" s="721"/>
    </row>
    <row r="81" s="625" customFormat="1" ht="32" customHeight="1" spans="1:76">
      <c r="A81" s="642">
        <v>45677</v>
      </c>
      <c r="B81" s="643" t="s">
        <v>546</v>
      </c>
      <c r="C81" s="644" t="s">
        <v>369</v>
      </c>
      <c r="D81" s="645">
        <v>4500156115</v>
      </c>
      <c r="E81" s="650">
        <v>7631985</v>
      </c>
      <c r="F81" s="645" t="s">
        <v>547</v>
      </c>
      <c r="G81" s="648" t="s">
        <v>548</v>
      </c>
      <c r="H81" s="648" t="s">
        <v>4</v>
      </c>
      <c r="I81" s="657">
        <v>104</v>
      </c>
      <c r="J81" s="657">
        <v>0</v>
      </c>
      <c r="K81" s="657">
        <v>8</v>
      </c>
      <c r="L81" s="657">
        <f t="shared" si="68"/>
        <v>13</v>
      </c>
      <c r="M81" s="658">
        <v>45730</v>
      </c>
      <c r="N81" s="658">
        <v>45726</v>
      </c>
      <c r="O81" s="659"/>
      <c r="P81" s="659" t="s">
        <v>93</v>
      </c>
      <c r="Q81" s="845"/>
      <c r="R81" s="845"/>
      <c r="S81" s="845"/>
      <c r="T81" s="845"/>
      <c r="U81" s="777" t="s">
        <v>549</v>
      </c>
      <c r="V81" s="659"/>
      <c r="W81" s="666" t="s">
        <v>550</v>
      </c>
      <c r="X81" s="666"/>
      <c r="Y81" s="666" t="s">
        <v>551</v>
      </c>
      <c r="Z81" s="666"/>
      <c r="AA81" s="666"/>
      <c r="AB81" s="650" t="s">
        <v>552</v>
      </c>
      <c r="AC81" s="657" t="s">
        <v>553</v>
      </c>
      <c r="AD81" s="681">
        <v>4.1036</v>
      </c>
      <c r="AE81" s="682">
        <f t="shared" si="105"/>
        <v>426.7744</v>
      </c>
      <c r="AF81" s="657" t="s">
        <v>554</v>
      </c>
      <c r="AG81" s="657" t="s">
        <v>555</v>
      </c>
      <c r="AH81" s="657" t="s">
        <v>101</v>
      </c>
      <c r="AI81" s="684"/>
      <c r="AJ81" s="683"/>
      <c r="AK81" s="684"/>
      <c r="AL81" s="683">
        <f>I81</f>
        <v>104</v>
      </c>
      <c r="AM81" s="686"/>
      <c r="AN81" s="683"/>
      <c r="AO81" s="812"/>
      <c r="AP81" s="694">
        <f>I81</f>
        <v>104</v>
      </c>
      <c r="AQ81" s="694"/>
      <c r="AR81" s="694"/>
      <c r="AS81" s="695"/>
      <c r="AT81" s="816"/>
      <c r="AU81" s="810"/>
      <c r="AV81" s="810"/>
      <c r="AW81" s="817"/>
      <c r="AX81" s="705"/>
      <c r="AY81" s="694"/>
      <c r="AZ81" s="694">
        <f>I81</f>
        <v>104</v>
      </c>
      <c r="BA81" s="706"/>
      <c r="BB81" s="715"/>
      <c r="BC81" s="694"/>
      <c r="BD81" s="694"/>
      <c r="BE81" s="694"/>
      <c r="BF81" s="694">
        <f t="shared" si="86"/>
        <v>0</v>
      </c>
      <c r="BG81" s="694"/>
      <c r="BH81" s="694"/>
      <c r="BI81" s="694"/>
      <c r="BJ81" s="694">
        <f>I81</f>
        <v>104</v>
      </c>
      <c r="BK81" s="694"/>
      <c r="BL81" s="694" t="s">
        <v>102</v>
      </c>
      <c r="BM81" s="814"/>
      <c r="BN81" s="694"/>
      <c r="BO81" s="694"/>
      <c r="BP81" s="694">
        <f>I81</f>
        <v>104</v>
      </c>
      <c r="BQ81" s="694"/>
      <c r="BR81" s="694">
        <f t="shared" si="49"/>
        <v>0</v>
      </c>
      <c r="BS81" s="721">
        <f t="shared" si="96"/>
        <v>512584</v>
      </c>
      <c r="BT81" s="721">
        <f t="shared" si="97"/>
        <v>114751.666666666</v>
      </c>
      <c r="BU81" s="721">
        <f t="shared" si="98"/>
        <v>115959.666666666</v>
      </c>
      <c r="BV81" s="721">
        <f t="shared" si="99"/>
        <v>115864.666666666</v>
      </c>
      <c r="BW81" s="721">
        <f t="shared" si="100"/>
        <v>116635.333333333</v>
      </c>
      <c r="BX81" s="721"/>
    </row>
    <row r="82" s="625" customFormat="1" ht="32" customHeight="1" spans="1:76">
      <c r="A82" s="642">
        <v>45677</v>
      </c>
      <c r="B82" s="643" t="s">
        <v>546</v>
      </c>
      <c r="C82" s="644" t="s">
        <v>369</v>
      </c>
      <c r="D82" s="645">
        <v>4500156115</v>
      </c>
      <c r="E82" s="650">
        <v>7631985</v>
      </c>
      <c r="F82" s="645" t="s">
        <v>556</v>
      </c>
      <c r="G82" s="648" t="s">
        <v>557</v>
      </c>
      <c r="H82" s="648" t="s">
        <v>5</v>
      </c>
      <c r="I82" s="657">
        <v>104</v>
      </c>
      <c r="J82" s="657">
        <v>0</v>
      </c>
      <c r="K82" s="657">
        <v>8</v>
      </c>
      <c r="L82" s="657">
        <f t="shared" si="68"/>
        <v>13</v>
      </c>
      <c r="M82" s="658">
        <v>45730</v>
      </c>
      <c r="N82" s="658">
        <v>45726</v>
      </c>
      <c r="O82" s="659"/>
      <c r="P82" s="659" t="s">
        <v>93</v>
      </c>
      <c r="Q82" s="845"/>
      <c r="R82" s="845"/>
      <c r="S82" s="845"/>
      <c r="T82" s="845"/>
      <c r="U82" s="777" t="s">
        <v>549</v>
      </c>
      <c r="V82" s="659"/>
      <c r="W82" s="666" t="s">
        <v>550</v>
      </c>
      <c r="X82" s="666"/>
      <c r="Y82" s="666" t="s">
        <v>551</v>
      </c>
      <c r="Z82" s="666"/>
      <c r="AA82" s="666"/>
      <c r="AB82" s="650" t="s">
        <v>558</v>
      </c>
      <c r="AC82" s="657" t="s">
        <v>553</v>
      </c>
      <c r="AD82" s="681">
        <v>4.1036</v>
      </c>
      <c r="AE82" s="682">
        <f t="shared" si="105"/>
        <v>426.7744</v>
      </c>
      <c r="AF82" s="657" t="s">
        <v>554</v>
      </c>
      <c r="AG82" s="657" t="s">
        <v>559</v>
      </c>
      <c r="AH82" s="657" t="s">
        <v>101</v>
      </c>
      <c r="AI82" s="684"/>
      <c r="AJ82" s="683"/>
      <c r="AK82" s="684"/>
      <c r="AL82" s="683">
        <f>I82</f>
        <v>104</v>
      </c>
      <c r="AM82" s="686"/>
      <c r="AN82" s="683"/>
      <c r="AO82" s="812"/>
      <c r="AP82" s="694">
        <f>I82</f>
        <v>104</v>
      </c>
      <c r="AQ82" s="694"/>
      <c r="AR82" s="694"/>
      <c r="AS82" s="695"/>
      <c r="AT82" s="816"/>
      <c r="AU82" s="810"/>
      <c r="AV82" s="810"/>
      <c r="AW82" s="817"/>
      <c r="AX82" s="705"/>
      <c r="AY82" s="694"/>
      <c r="AZ82" s="694"/>
      <c r="BA82" s="706">
        <f>I82</f>
        <v>104</v>
      </c>
      <c r="BB82" s="715"/>
      <c r="BC82" s="694"/>
      <c r="BD82" s="694"/>
      <c r="BE82" s="694"/>
      <c r="BF82" s="694">
        <f t="shared" si="86"/>
        <v>0</v>
      </c>
      <c r="BG82" s="694"/>
      <c r="BH82" s="694"/>
      <c r="BI82" s="694"/>
      <c r="BJ82" s="694">
        <f>I82</f>
        <v>104</v>
      </c>
      <c r="BK82" s="694"/>
      <c r="BL82" s="694" t="s">
        <v>102</v>
      </c>
      <c r="BM82" s="814"/>
      <c r="BN82" s="694"/>
      <c r="BO82" s="694"/>
      <c r="BP82" s="694"/>
      <c r="BQ82" s="694">
        <f>I82</f>
        <v>104</v>
      </c>
      <c r="BR82" s="694">
        <f t="shared" si="49"/>
        <v>0</v>
      </c>
      <c r="BS82" s="721">
        <f t="shared" si="96"/>
        <v>512584</v>
      </c>
      <c r="BT82" s="721">
        <f t="shared" si="97"/>
        <v>114751.666666666</v>
      </c>
      <c r="BU82" s="721">
        <f t="shared" si="98"/>
        <v>115959.666666666</v>
      </c>
      <c r="BV82" s="721">
        <f t="shared" si="99"/>
        <v>115864.666666666</v>
      </c>
      <c r="BW82" s="721">
        <f t="shared" si="100"/>
        <v>116531.333333333</v>
      </c>
      <c r="BX82" s="721"/>
    </row>
    <row r="83" s="625" customFormat="1" ht="32" customHeight="1" spans="1:76">
      <c r="A83" s="642">
        <v>45677</v>
      </c>
      <c r="B83" s="643" t="s">
        <v>546</v>
      </c>
      <c r="C83" s="644" t="s">
        <v>369</v>
      </c>
      <c r="D83" s="645">
        <v>4500156115</v>
      </c>
      <c r="E83" s="650">
        <v>7631985</v>
      </c>
      <c r="F83" s="645" t="s">
        <v>560</v>
      </c>
      <c r="G83" s="648" t="s">
        <v>273</v>
      </c>
      <c r="H83" s="648" t="s">
        <v>2</v>
      </c>
      <c r="I83" s="657">
        <v>104</v>
      </c>
      <c r="J83" s="657">
        <v>0</v>
      </c>
      <c r="K83" s="657">
        <v>8</v>
      </c>
      <c r="L83" s="657">
        <f t="shared" si="68"/>
        <v>13</v>
      </c>
      <c r="M83" s="658">
        <v>45730</v>
      </c>
      <c r="N83" s="658">
        <v>45726</v>
      </c>
      <c r="O83" s="659"/>
      <c r="P83" s="659" t="s">
        <v>93</v>
      </c>
      <c r="Q83" s="845"/>
      <c r="R83" s="845"/>
      <c r="S83" s="845"/>
      <c r="T83" s="845"/>
      <c r="U83" s="777" t="s">
        <v>549</v>
      </c>
      <c r="V83" s="659"/>
      <c r="W83" s="666" t="s">
        <v>550</v>
      </c>
      <c r="X83" s="666"/>
      <c r="Y83" s="666" t="s">
        <v>551</v>
      </c>
      <c r="Z83" s="666"/>
      <c r="AA83" s="666"/>
      <c r="AB83" s="650" t="s">
        <v>561</v>
      </c>
      <c r="AC83" s="657" t="s">
        <v>553</v>
      </c>
      <c r="AD83" s="681">
        <v>4.1036</v>
      </c>
      <c r="AE83" s="682">
        <f t="shared" si="105"/>
        <v>426.7744</v>
      </c>
      <c r="AF83" s="657" t="s">
        <v>554</v>
      </c>
      <c r="AG83" s="657" t="s">
        <v>562</v>
      </c>
      <c r="AH83" s="657" t="s">
        <v>101</v>
      </c>
      <c r="AI83" s="684"/>
      <c r="AJ83" s="683"/>
      <c r="AK83" s="684"/>
      <c r="AL83" s="683">
        <f>I83</f>
        <v>104</v>
      </c>
      <c r="AM83" s="686"/>
      <c r="AN83" s="683"/>
      <c r="AO83" s="812"/>
      <c r="AP83" s="694">
        <f>I83</f>
        <v>104</v>
      </c>
      <c r="AQ83" s="694"/>
      <c r="AR83" s="694"/>
      <c r="AS83" s="695"/>
      <c r="AT83" s="816"/>
      <c r="AU83" s="810"/>
      <c r="AV83" s="810"/>
      <c r="AW83" s="817"/>
      <c r="AX83" s="705">
        <f>I83</f>
        <v>104</v>
      </c>
      <c r="AY83" s="694"/>
      <c r="AZ83" s="694"/>
      <c r="BA83" s="706"/>
      <c r="BB83" s="715"/>
      <c r="BC83" s="694"/>
      <c r="BD83" s="694"/>
      <c r="BE83" s="694"/>
      <c r="BF83" s="694">
        <f t="shared" si="86"/>
        <v>0</v>
      </c>
      <c r="BG83" s="694"/>
      <c r="BH83" s="694"/>
      <c r="BI83" s="694"/>
      <c r="BJ83" s="694">
        <f>I83</f>
        <v>104</v>
      </c>
      <c r="BK83" s="694"/>
      <c r="BL83" s="694" t="s">
        <v>102</v>
      </c>
      <c r="BM83" s="814"/>
      <c r="BN83" s="694">
        <f>I83</f>
        <v>104</v>
      </c>
      <c r="BO83" s="694"/>
      <c r="BP83" s="694"/>
      <c r="BQ83" s="694"/>
      <c r="BR83" s="694">
        <f t="shared" si="49"/>
        <v>0</v>
      </c>
      <c r="BS83" s="721">
        <f t="shared" si="96"/>
        <v>512584</v>
      </c>
      <c r="BT83" s="721">
        <f t="shared" si="97"/>
        <v>114647.666666666</v>
      </c>
      <c r="BU83" s="721">
        <f t="shared" si="98"/>
        <v>115959.666666666</v>
      </c>
      <c r="BV83" s="721">
        <f t="shared" si="99"/>
        <v>115864.666666666</v>
      </c>
      <c r="BW83" s="721">
        <f t="shared" si="100"/>
        <v>116531.333333333</v>
      </c>
      <c r="BX83" s="721"/>
    </row>
    <row r="84" s="625" customFormat="1" ht="32" customHeight="1" spans="1:76">
      <c r="A84" s="642">
        <v>45677</v>
      </c>
      <c r="B84" s="643" t="s">
        <v>546</v>
      </c>
      <c r="C84" s="644" t="s">
        <v>369</v>
      </c>
      <c r="D84" s="645">
        <v>4500156115</v>
      </c>
      <c r="E84" s="650">
        <v>7631985</v>
      </c>
      <c r="F84" s="645" t="s">
        <v>563</v>
      </c>
      <c r="G84" s="648" t="s">
        <v>564</v>
      </c>
      <c r="H84" s="648" t="s">
        <v>3</v>
      </c>
      <c r="I84" s="657">
        <v>104</v>
      </c>
      <c r="J84" s="657">
        <v>0</v>
      </c>
      <c r="K84" s="657">
        <v>8</v>
      </c>
      <c r="L84" s="657">
        <f t="shared" si="68"/>
        <v>13</v>
      </c>
      <c r="M84" s="658">
        <v>45730</v>
      </c>
      <c r="N84" s="658">
        <v>45726</v>
      </c>
      <c r="O84" s="659"/>
      <c r="P84" s="659" t="s">
        <v>93</v>
      </c>
      <c r="Q84" s="845"/>
      <c r="R84" s="845"/>
      <c r="S84" s="845"/>
      <c r="T84" s="845"/>
      <c r="U84" s="777" t="s">
        <v>549</v>
      </c>
      <c r="V84" s="659"/>
      <c r="W84" s="666" t="s">
        <v>550</v>
      </c>
      <c r="X84" s="666"/>
      <c r="Y84" s="666" t="s">
        <v>551</v>
      </c>
      <c r="Z84" s="666"/>
      <c r="AA84" s="666"/>
      <c r="AB84" s="650" t="s">
        <v>565</v>
      </c>
      <c r="AC84" s="657" t="s">
        <v>553</v>
      </c>
      <c r="AD84" s="681">
        <v>4.1036</v>
      </c>
      <c r="AE84" s="682">
        <f t="shared" si="105"/>
        <v>426.7744</v>
      </c>
      <c r="AF84" s="657" t="s">
        <v>554</v>
      </c>
      <c r="AG84" s="657" t="s">
        <v>566</v>
      </c>
      <c r="AH84" s="657" t="s">
        <v>101</v>
      </c>
      <c r="AI84" s="684"/>
      <c r="AJ84" s="683"/>
      <c r="AK84" s="684"/>
      <c r="AL84" s="683">
        <f>I84</f>
        <v>104</v>
      </c>
      <c r="AM84" s="686"/>
      <c r="AN84" s="683"/>
      <c r="AO84" s="812"/>
      <c r="AP84" s="694">
        <f>I84</f>
        <v>104</v>
      </c>
      <c r="AQ84" s="694"/>
      <c r="AR84" s="694"/>
      <c r="AS84" s="695"/>
      <c r="AT84" s="816"/>
      <c r="AU84" s="810"/>
      <c r="AV84" s="810"/>
      <c r="AW84" s="817"/>
      <c r="AX84" s="705"/>
      <c r="AY84" s="694">
        <f>I84</f>
        <v>104</v>
      </c>
      <c r="AZ84" s="694"/>
      <c r="BA84" s="706"/>
      <c r="BB84" s="715"/>
      <c r="BC84" s="694"/>
      <c r="BD84" s="694"/>
      <c r="BE84" s="694"/>
      <c r="BF84" s="694">
        <f t="shared" si="86"/>
        <v>0</v>
      </c>
      <c r="BG84" s="694"/>
      <c r="BH84" s="694"/>
      <c r="BI84" s="694"/>
      <c r="BJ84" s="694">
        <f>I84</f>
        <v>104</v>
      </c>
      <c r="BK84" s="694"/>
      <c r="BL84" s="694" t="s">
        <v>102</v>
      </c>
      <c r="BM84" s="814"/>
      <c r="BN84" s="694"/>
      <c r="BO84" s="694">
        <f>I84</f>
        <v>104</v>
      </c>
      <c r="BP84" s="694"/>
      <c r="BQ84" s="694"/>
      <c r="BR84" s="694">
        <f t="shared" si="49"/>
        <v>0</v>
      </c>
      <c r="BS84" s="721">
        <f t="shared" si="96"/>
        <v>512584</v>
      </c>
      <c r="BT84" s="721">
        <f t="shared" si="97"/>
        <v>114647.666666666</v>
      </c>
      <c r="BU84" s="721">
        <f t="shared" si="98"/>
        <v>115855.666666666</v>
      </c>
      <c r="BV84" s="721">
        <f t="shared" si="99"/>
        <v>115864.666666666</v>
      </c>
      <c r="BW84" s="721">
        <f t="shared" si="100"/>
        <v>116531.333333333</v>
      </c>
      <c r="BX84" s="721"/>
    </row>
    <row r="85" s="625" customFormat="1" ht="32" customHeight="1" spans="1:76">
      <c r="A85" s="642">
        <v>45694</v>
      </c>
      <c r="B85" s="643" t="s">
        <v>567</v>
      </c>
      <c r="C85" s="644" t="s">
        <v>568</v>
      </c>
      <c r="D85" s="645">
        <v>4500156829</v>
      </c>
      <c r="E85" s="650"/>
      <c r="F85" s="645" t="s">
        <v>569</v>
      </c>
      <c r="G85" s="648" t="s">
        <v>83</v>
      </c>
      <c r="H85" s="648" t="s">
        <v>84</v>
      </c>
      <c r="I85" s="657">
        <v>120</v>
      </c>
      <c r="J85" s="657">
        <v>0</v>
      </c>
      <c r="K85" s="657">
        <v>8</v>
      </c>
      <c r="L85" s="657">
        <f t="shared" si="68"/>
        <v>15</v>
      </c>
      <c r="M85" s="658">
        <v>45736</v>
      </c>
      <c r="N85" s="658">
        <v>45733</v>
      </c>
      <c r="O85" s="659"/>
      <c r="P85" s="659" t="s">
        <v>93</v>
      </c>
      <c r="Q85" s="845"/>
      <c r="R85" s="845"/>
      <c r="S85" s="845"/>
      <c r="T85" s="845"/>
      <c r="U85" s="777" t="s">
        <v>255</v>
      </c>
      <c r="V85" s="659"/>
      <c r="W85" s="666" t="s">
        <v>570</v>
      </c>
      <c r="X85" s="666"/>
      <c r="Y85" s="666" t="s">
        <v>85</v>
      </c>
      <c r="Z85" s="666"/>
      <c r="AA85" s="666"/>
      <c r="AB85" s="650" t="s">
        <v>571</v>
      </c>
      <c r="AC85" s="657" t="s">
        <v>113</v>
      </c>
      <c r="AD85" s="681">
        <v>4.1036</v>
      </c>
      <c r="AE85" s="682">
        <f t="shared" si="105"/>
        <v>492.432</v>
      </c>
      <c r="AF85" s="657"/>
      <c r="AG85" s="657" t="s">
        <v>83</v>
      </c>
      <c r="AH85" s="657" t="s">
        <v>101</v>
      </c>
      <c r="AI85" s="684"/>
      <c r="AJ85" s="683">
        <f t="shared" ref="AJ85:AJ90" si="106">I85</f>
        <v>120</v>
      </c>
      <c r="AK85" s="684"/>
      <c r="AL85" s="683"/>
      <c r="AM85" s="684"/>
      <c r="AN85" s="683"/>
      <c r="AO85" s="812"/>
      <c r="AP85" s="694">
        <f t="shared" ref="AP85:AP115" si="107">I85</f>
        <v>120</v>
      </c>
      <c r="AQ85" s="694"/>
      <c r="AR85" s="694"/>
      <c r="AS85" s="695"/>
      <c r="AT85" s="818"/>
      <c r="AU85" s="812"/>
      <c r="AV85" s="812"/>
      <c r="AW85" s="819"/>
      <c r="AX85" s="705">
        <f t="shared" ref="AX85:AX97" si="108">I85/4</f>
        <v>30</v>
      </c>
      <c r="AY85" s="694">
        <f t="shared" ref="AY85:AY95" si="109">I85/4</f>
        <v>30</v>
      </c>
      <c r="AZ85" s="694">
        <f t="shared" ref="AZ85:AZ95" si="110">I85/4</f>
        <v>30</v>
      </c>
      <c r="BA85" s="706">
        <f t="shared" ref="BA85:BA95" si="111">I85/4</f>
        <v>30</v>
      </c>
      <c r="BB85" s="715"/>
      <c r="BC85" s="694"/>
      <c r="BD85" s="694"/>
      <c r="BE85" s="694"/>
      <c r="BF85" s="694">
        <f t="shared" si="86"/>
        <v>0</v>
      </c>
      <c r="BG85" s="694"/>
      <c r="BH85" s="694"/>
      <c r="BI85" s="694"/>
      <c r="BJ85" s="694">
        <f t="shared" ref="BJ85:BJ95" si="112">I85</f>
        <v>120</v>
      </c>
      <c r="BK85" s="694"/>
      <c r="BL85" s="694" t="s">
        <v>102</v>
      </c>
      <c r="BM85" s="812"/>
      <c r="BN85" s="694">
        <f t="shared" ref="BN85:BN97" si="113">I85/4</f>
        <v>30</v>
      </c>
      <c r="BO85" s="694">
        <f t="shared" ref="BO85:BO97" si="114">I85/4</f>
        <v>30</v>
      </c>
      <c r="BP85" s="694">
        <f t="shared" ref="BP85:BP97" si="115">I85/4</f>
        <v>30</v>
      </c>
      <c r="BQ85" s="694">
        <f t="shared" ref="BQ85:BQ97" si="116">I85/4</f>
        <v>30</v>
      </c>
      <c r="BR85" s="694">
        <f t="shared" si="49"/>
        <v>0</v>
      </c>
      <c r="BS85" s="721">
        <f t="shared" ref="BS85:BS123" si="117">BN85+BO85+BP85+BQ85+$BS$290</f>
        <v>512600</v>
      </c>
      <c r="BT85" s="721">
        <f>BT163-BN85</f>
        <v>114467.666666666</v>
      </c>
      <c r="BU85" s="721">
        <f>BU163-BO85</f>
        <v>115675.666666666</v>
      </c>
      <c r="BV85" s="721">
        <f>BV163-BP85</f>
        <v>115684.666666666</v>
      </c>
      <c r="BW85" s="721">
        <f>BW163-BQ85</f>
        <v>116351.333333333</v>
      </c>
      <c r="BX85" s="721"/>
    </row>
    <row r="86" s="625" customFormat="1" ht="32" customHeight="1" spans="1:76">
      <c r="A86" s="642">
        <v>45683</v>
      </c>
      <c r="B86" s="643" t="s">
        <v>572</v>
      </c>
      <c r="C86" s="644" t="s">
        <v>573</v>
      </c>
      <c r="D86" s="645">
        <v>4500156659</v>
      </c>
      <c r="E86" s="650"/>
      <c r="F86" s="645" t="s">
        <v>574</v>
      </c>
      <c r="G86" s="648" t="s">
        <v>83</v>
      </c>
      <c r="H86" s="648" t="s">
        <v>84</v>
      </c>
      <c r="I86" s="657">
        <v>264</v>
      </c>
      <c r="J86" s="657">
        <v>0</v>
      </c>
      <c r="K86" s="657">
        <v>8</v>
      </c>
      <c r="L86" s="657">
        <f t="shared" si="68"/>
        <v>33</v>
      </c>
      <c r="M86" s="658">
        <v>45736</v>
      </c>
      <c r="N86" s="658">
        <v>45733</v>
      </c>
      <c r="O86" s="659"/>
      <c r="P86" s="659" t="s">
        <v>93</v>
      </c>
      <c r="Q86" s="845"/>
      <c r="R86" s="845"/>
      <c r="S86" s="845"/>
      <c r="T86" s="845"/>
      <c r="U86" s="777" t="s">
        <v>575</v>
      </c>
      <c r="V86" s="659"/>
      <c r="W86" s="666" t="s">
        <v>576</v>
      </c>
      <c r="X86" s="666"/>
      <c r="Y86" s="666" t="s">
        <v>577</v>
      </c>
      <c r="Z86" s="666"/>
      <c r="AA86" s="666"/>
      <c r="AB86" s="650" t="s">
        <v>578</v>
      </c>
      <c r="AC86" s="657" t="s">
        <v>113</v>
      </c>
      <c r="AD86" s="681">
        <v>4.2589</v>
      </c>
      <c r="AE86" s="682">
        <f t="shared" si="105"/>
        <v>1124.3496</v>
      </c>
      <c r="AF86" s="657" t="s">
        <v>579</v>
      </c>
      <c r="AG86" s="657" t="s">
        <v>83</v>
      </c>
      <c r="AH86" s="657" t="s">
        <v>101</v>
      </c>
      <c r="AI86" s="684"/>
      <c r="AJ86" s="683">
        <f t="shared" si="106"/>
        <v>264</v>
      </c>
      <c r="AK86" s="684"/>
      <c r="AL86" s="683"/>
      <c r="AM86" s="686"/>
      <c r="AN86" s="683"/>
      <c r="AO86" s="812"/>
      <c r="AP86" s="694">
        <f t="shared" si="107"/>
        <v>264</v>
      </c>
      <c r="AQ86" s="694"/>
      <c r="AR86" s="694"/>
      <c r="AS86" s="695"/>
      <c r="AT86" s="818"/>
      <c r="AU86" s="812"/>
      <c r="AV86" s="812"/>
      <c r="AW86" s="819"/>
      <c r="AX86" s="705">
        <f t="shared" si="108"/>
        <v>66</v>
      </c>
      <c r="AY86" s="694">
        <f t="shared" si="109"/>
        <v>66</v>
      </c>
      <c r="AZ86" s="694">
        <f t="shared" si="110"/>
        <v>66</v>
      </c>
      <c r="BA86" s="706">
        <f t="shared" si="111"/>
        <v>66</v>
      </c>
      <c r="BB86" s="715"/>
      <c r="BC86" s="694"/>
      <c r="BD86" s="694"/>
      <c r="BE86" s="694"/>
      <c r="BF86" s="694">
        <f t="shared" si="86"/>
        <v>0</v>
      </c>
      <c r="BG86" s="694"/>
      <c r="BH86" s="694"/>
      <c r="BI86" s="694"/>
      <c r="BJ86" s="694">
        <f t="shared" si="112"/>
        <v>264</v>
      </c>
      <c r="BK86" s="694"/>
      <c r="BL86" s="694" t="s">
        <v>102</v>
      </c>
      <c r="BM86" s="814"/>
      <c r="BN86" s="694">
        <f t="shared" si="113"/>
        <v>66</v>
      </c>
      <c r="BO86" s="694">
        <f t="shared" si="114"/>
        <v>66</v>
      </c>
      <c r="BP86" s="694">
        <f t="shared" si="115"/>
        <v>66</v>
      </c>
      <c r="BQ86" s="694">
        <f t="shared" si="116"/>
        <v>66</v>
      </c>
      <c r="BR86" s="694">
        <f t="shared" si="49"/>
        <v>0</v>
      </c>
      <c r="BS86" s="721">
        <f t="shared" si="117"/>
        <v>512744</v>
      </c>
      <c r="BT86" s="721">
        <f>BT85-BN86</f>
        <v>114401.666666666</v>
      </c>
      <c r="BU86" s="721">
        <f>BU85-BO86</f>
        <v>115609.666666666</v>
      </c>
      <c r="BV86" s="721">
        <f>BV85-BP86</f>
        <v>115618.666666666</v>
      </c>
      <c r="BW86" s="721">
        <f>BW85-BQ86</f>
        <v>116285.333333333</v>
      </c>
      <c r="BX86" s="721"/>
    </row>
    <row r="87" s="625" customFormat="1" ht="32" customHeight="1" spans="1:76">
      <c r="A87" s="642">
        <v>45695</v>
      </c>
      <c r="B87" s="643" t="s">
        <v>118</v>
      </c>
      <c r="C87" s="644" t="s">
        <v>119</v>
      </c>
      <c r="D87" s="645">
        <v>4500156873</v>
      </c>
      <c r="E87" s="650">
        <v>70058002</v>
      </c>
      <c r="F87" s="645" t="s">
        <v>580</v>
      </c>
      <c r="G87" s="648" t="s">
        <v>83</v>
      </c>
      <c r="H87" s="648" t="s">
        <v>84</v>
      </c>
      <c r="I87" s="657">
        <v>600</v>
      </c>
      <c r="J87" s="657">
        <v>0</v>
      </c>
      <c r="K87" s="657">
        <v>8</v>
      </c>
      <c r="L87" s="657">
        <f t="shared" si="68"/>
        <v>75</v>
      </c>
      <c r="M87" s="658">
        <v>45737</v>
      </c>
      <c r="N87" s="658">
        <v>45733</v>
      </c>
      <c r="O87" s="659"/>
      <c r="P87" s="659" t="s">
        <v>93</v>
      </c>
      <c r="Q87" s="845"/>
      <c r="R87" s="845"/>
      <c r="S87" s="845"/>
      <c r="T87" s="845"/>
      <c r="U87" s="777" t="s">
        <v>581</v>
      </c>
      <c r="V87" s="659"/>
      <c r="W87" s="666" t="s">
        <v>582</v>
      </c>
      <c r="X87" s="666"/>
      <c r="Y87" s="666" t="s">
        <v>85</v>
      </c>
      <c r="Z87" s="666" t="s">
        <v>583</v>
      </c>
      <c r="AA87" s="666"/>
      <c r="AB87" s="650" t="s">
        <v>584</v>
      </c>
      <c r="AC87" s="657" t="s">
        <v>126</v>
      </c>
      <c r="AD87" s="681">
        <v>4.2475</v>
      </c>
      <c r="AE87" s="682">
        <f t="shared" si="105"/>
        <v>2548.5</v>
      </c>
      <c r="AF87" s="657" t="s">
        <v>585</v>
      </c>
      <c r="AG87" s="657" t="s">
        <v>83</v>
      </c>
      <c r="AH87" s="657" t="s">
        <v>101</v>
      </c>
      <c r="AI87" s="684"/>
      <c r="AJ87" s="683">
        <f t="shared" si="106"/>
        <v>600</v>
      </c>
      <c r="AK87" s="684"/>
      <c r="AL87" s="683"/>
      <c r="AM87" s="684"/>
      <c r="AN87" s="683"/>
      <c r="AO87" s="812"/>
      <c r="AP87" s="694">
        <f t="shared" si="107"/>
        <v>600</v>
      </c>
      <c r="AQ87" s="694"/>
      <c r="AR87" s="694"/>
      <c r="AS87" s="695"/>
      <c r="AT87" s="818"/>
      <c r="AU87" s="812"/>
      <c r="AV87" s="812"/>
      <c r="AW87" s="819"/>
      <c r="AX87" s="705">
        <f t="shared" si="108"/>
        <v>150</v>
      </c>
      <c r="AY87" s="694">
        <f t="shared" si="109"/>
        <v>150</v>
      </c>
      <c r="AZ87" s="694">
        <f t="shared" si="110"/>
        <v>150</v>
      </c>
      <c r="BA87" s="706">
        <f t="shared" si="111"/>
        <v>150</v>
      </c>
      <c r="BB87" s="715"/>
      <c r="BC87" s="694"/>
      <c r="BD87" s="694"/>
      <c r="BE87" s="694"/>
      <c r="BF87" s="694">
        <f t="shared" si="86"/>
        <v>0</v>
      </c>
      <c r="BG87" s="694"/>
      <c r="BH87" s="694"/>
      <c r="BI87" s="694"/>
      <c r="BJ87" s="694">
        <f t="shared" si="112"/>
        <v>600</v>
      </c>
      <c r="BK87" s="694"/>
      <c r="BL87" s="694" t="s">
        <v>102</v>
      </c>
      <c r="BM87" s="812"/>
      <c r="BN87" s="694">
        <f t="shared" si="113"/>
        <v>150</v>
      </c>
      <c r="BO87" s="694">
        <f t="shared" si="114"/>
        <v>150</v>
      </c>
      <c r="BP87" s="694">
        <f t="shared" si="115"/>
        <v>150</v>
      </c>
      <c r="BQ87" s="694">
        <f t="shared" si="116"/>
        <v>150</v>
      </c>
      <c r="BR87" s="694">
        <f t="shared" si="49"/>
        <v>0</v>
      </c>
      <c r="BS87" s="721">
        <f t="shared" si="117"/>
        <v>513080</v>
      </c>
      <c r="BT87" s="721">
        <f>BT86-BN87</f>
        <v>114251.666666666</v>
      </c>
      <c r="BU87" s="721">
        <f>BU86-BO87</f>
        <v>115459.666666666</v>
      </c>
      <c r="BV87" s="721">
        <f>BV86-BP87</f>
        <v>115468.666666666</v>
      </c>
      <c r="BW87" s="721">
        <f>BW86-BQ87</f>
        <v>116135.333333333</v>
      </c>
      <c r="BX87" s="721"/>
    </row>
    <row r="88" s="625" customFormat="1" ht="32" customHeight="1" spans="1:76">
      <c r="A88" s="642">
        <v>45700</v>
      </c>
      <c r="B88" s="643" t="s">
        <v>305</v>
      </c>
      <c r="C88" s="644" t="s">
        <v>119</v>
      </c>
      <c r="D88" s="645">
        <v>4500157247</v>
      </c>
      <c r="E88" s="953" t="s">
        <v>586</v>
      </c>
      <c r="F88" s="645" t="s">
        <v>587</v>
      </c>
      <c r="G88" s="648" t="s">
        <v>308</v>
      </c>
      <c r="H88" s="648" t="s">
        <v>84</v>
      </c>
      <c r="I88" s="657">
        <v>600</v>
      </c>
      <c r="J88" s="657">
        <v>0</v>
      </c>
      <c r="K88" s="657">
        <v>4</v>
      </c>
      <c r="L88" s="657">
        <f t="shared" si="68"/>
        <v>150</v>
      </c>
      <c r="M88" s="658">
        <v>45737</v>
      </c>
      <c r="N88" s="658">
        <f>M88-4</f>
        <v>45733</v>
      </c>
      <c r="O88" s="659"/>
      <c r="P88" s="659" t="s">
        <v>93</v>
      </c>
      <c r="Q88" s="845"/>
      <c r="R88" s="845"/>
      <c r="S88" s="845"/>
      <c r="T88" s="845"/>
      <c r="U88" s="777" t="s">
        <v>510</v>
      </c>
      <c r="V88" s="659"/>
      <c r="W88" s="666" t="s">
        <v>588</v>
      </c>
      <c r="X88" s="666"/>
      <c r="Y88" s="666" t="s">
        <v>85</v>
      </c>
      <c r="Z88" s="666"/>
      <c r="AA88" s="666"/>
      <c r="AB88" s="650" t="s">
        <v>589</v>
      </c>
      <c r="AC88" s="657" t="s">
        <v>311</v>
      </c>
      <c r="AD88" s="681">
        <v>4.2738</v>
      </c>
      <c r="AE88" s="682">
        <f t="shared" si="105"/>
        <v>2564.28</v>
      </c>
      <c r="AF88" s="657" t="s">
        <v>590</v>
      </c>
      <c r="AG88" s="657" t="s">
        <v>308</v>
      </c>
      <c r="AH88" s="657" t="s">
        <v>101</v>
      </c>
      <c r="AI88" s="684"/>
      <c r="AJ88" s="683">
        <f t="shared" si="106"/>
        <v>600</v>
      </c>
      <c r="AK88" s="684"/>
      <c r="AL88" s="683"/>
      <c r="AM88" s="684"/>
      <c r="AN88" s="683"/>
      <c r="AO88" s="812"/>
      <c r="AP88" s="694">
        <f t="shared" si="107"/>
        <v>600</v>
      </c>
      <c r="AQ88" s="694"/>
      <c r="AR88" s="694"/>
      <c r="AS88" s="695"/>
      <c r="AT88" s="818"/>
      <c r="AU88" s="812"/>
      <c r="AV88" s="812"/>
      <c r="AW88" s="819"/>
      <c r="AX88" s="705">
        <f t="shared" si="108"/>
        <v>150</v>
      </c>
      <c r="AY88" s="694">
        <f t="shared" si="109"/>
        <v>150</v>
      </c>
      <c r="AZ88" s="694">
        <f t="shared" si="110"/>
        <v>150</v>
      </c>
      <c r="BA88" s="706">
        <f t="shared" si="111"/>
        <v>150</v>
      </c>
      <c r="BB88" s="715"/>
      <c r="BC88" s="694"/>
      <c r="BD88" s="694"/>
      <c r="BE88" s="694"/>
      <c r="BF88" s="694">
        <f t="shared" si="86"/>
        <v>0</v>
      </c>
      <c r="BG88" s="694"/>
      <c r="BH88" s="694"/>
      <c r="BI88" s="694"/>
      <c r="BJ88" s="694">
        <f t="shared" si="112"/>
        <v>600</v>
      </c>
      <c r="BK88" s="694"/>
      <c r="BL88" s="694" t="s">
        <v>102</v>
      </c>
      <c r="BM88" s="812"/>
      <c r="BN88" s="694">
        <f t="shared" si="113"/>
        <v>150</v>
      </c>
      <c r="BO88" s="694">
        <f t="shared" si="114"/>
        <v>150</v>
      </c>
      <c r="BP88" s="694">
        <f t="shared" si="115"/>
        <v>150</v>
      </c>
      <c r="BQ88" s="694">
        <f t="shared" si="116"/>
        <v>150</v>
      </c>
      <c r="BR88" s="694">
        <f t="shared" si="49"/>
        <v>0</v>
      </c>
      <c r="BS88" s="721">
        <f t="shared" si="117"/>
        <v>513080</v>
      </c>
      <c r="BT88" s="721">
        <f>BT87-BN88</f>
        <v>114101.666666666</v>
      </c>
      <c r="BU88" s="721">
        <f>BU87-BO88</f>
        <v>115309.666666666</v>
      </c>
      <c r="BV88" s="721">
        <f>BV87-BP88</f>
        <v>115318.666666666</v>
      </c>
      <c r="BW88" s="721">
        <f>BW87-BQ88</f>
        <v>115985.333333333</v>
      </c>
      <c r="BX88" s="721"/>
    </row>
    <row r="89" s="625" customFormat="1" ht="32" customHeight="1" spans="1:76">
      <c r="A89" s="642">
        <v>45707</v>
      </c>
      <c r="B89" s="643" t="s">
        <v>591</v>
      </c>
      <c r="C89" s="644" t="s">
        <v>592</v>
      </c>
      <c r="D89" s="645">
        <v>4500158005</v>
      </c>
      <c r="E89" s="650" t="s">
        <v>593</v>
      </c>
      <c r="F89" s="645" t="s">
        <v>594</v>
      </c>
      <c r="G89" s="648" t="s">
        <v>83</v>
      </c>
      <c r="H89" s="648" t="s">
        <v>84</v>
      </c>
      <c r="I89" s="657">
        <v>360</v>
      </c>
      <c r="J89" s="657">
        <v>0</v>
      </c>
      <c r="K89" s="657">
        <v>8</v>
      </c>
      <c r="L89" s="657">
        <f t="shared" si="68"/>
        <v>45</v>
      </c>
      <c r="M89" s="658">
        <v>45738</v>
      </c>
      <c r="N89" s="658">
        <v>45734</v>
      </c>
      <c r="O89" s="659"/>
      <c r="P89" s="659" t="s">
        <v>93</v>
      </c>
      <c r="Q89" s="845"/>
      <c r="R89" s="845"/>
      <c r="S89" s="845"/>
      <c r="T89" s="845"/>
      <c r="U89" s="777" t="s">
        <v>504</v>
      </c>
      <c r="V89" s="659"/>
      <c r="W89" s="666" t="s">
        <v>595</v>
      </c>
      <c r="X89" s="666"/>
      <c r="Y89" s="666" t="s">
        <v>596</v>
      </c>
      <c r="Z89" s="666"/>
      <c r="AA89" s="666"/>
      <c r="AB89" s="650" t="s">
        <v>597</v>
      </c>
      <c r="AC89" s="657" t="s">
        <v>598</v>
      </c>
      <c r="AD89" s="681">
        <v>4.2589</v>
      </c>
      <c r="AE89" s="682">
        <f t="shared" si="105"/>
        <v>1533.204</v>
      </c>
      <c r="AF89" s="657" t="s">
        <v>599</v>
      </c>
      <c r="AG89" s="657" t="s">
        <v>83</v>
      </c>
      <c r="AH89" s="657" t="s">
        <v>101</v>
      </c>
      <c r="AI89" s="684"/>
      <c r="AJ89" s="683">
        <f t="shared" si="106"/>
        <v>360</v>
      </c>
      <c r="AK89" s="684"/>
      <c r="AL89" s="683"/>
      <c r="AM89" s="684"/>
      <c r="AN89" s="683"/>
      <c r="AO89" s="812"/>
      <c r="AP89" s="694">
        <f t="shared" si="107"/>
        <v>360</v>
      </c>
      <c r="AQ89" s="694"/>
      <c r="AR89" s="694"/>
      <c r="AS89" s="695"/>
      <c r="AT89" s="818"/>
      <c r="AU89" s="812"/>
      <c r="AV89" s="812"/>
      <c r="AW89" s="819"/>
      <c r="AX89" s="705">
        <f t="shared" si="108"/>
        <v>90</v>
      </c>
      <c r="AY89" s="694">
        <f t="shared" si="109"/>
        <v>90</v>
      </c>
      <c r="AZ89" s="694">
        <f t="shared" si="110"/>
        <v>90</v>
      </c>
      <c r="BA89" s="706">
        <f t="shared" si="111"/>
        <v>90</v>
      </c>
      <c r="BB89" s="715"/>
      <c r="BC89" s="694"/>
      <c r="BD89" s="694"/>
      <c r="BE89" s="694"/>
      <c r="BF89" s="694"/>
      <c r="BG89" s="694"/>
      <c r="BH89" s="694"/>
      <c r="BI89" s="694"/>
      <c r="BJ89" s="694">
        <f t="shared" si="112"/>
        <v>360</v>
      </c>
      <c r="BK89" s="694"/>
      <c r="BL89" s="694" t="s">
        <v>102</v>
      </c>
      <c r="BM89" s="812"/>
      <c r="BN89" s="694">
        <f t="shared" si="113"/>
        <v>90</v>
      </c>
      <c r="BO89" s="694">
        <f t="shared" si="114"/>
        <v>90</v>
      </c>
      <c r="BP89" s="694">
        <f t="shared" si="115"/>
        <v>90</v>
      </c>
      <c r="BQ89" s="694">
        <f t="shared" si="116"/>
        <v>90</v>
      </c>
      <c r="BR89" s="694">
        <f t="shared" si="49"/>
        <v>0</v>
      </c>
      <c r="BS89" s="721">
        <f t="shared" si="117"/>
        <v>512840</v>
      </c>
      <c r="BT89" s="721">
        <f>BT88-BN89</f>
        <v>114011.666666666</v>
      </c>
      <c r="BU89" s="721">
        <f>BU88-BO89</f>
        <v>115219.666666666</v>
      </c>
      <c r="BV89" s="721">
        <f>BV88-BP89</f>
        <v>115228.666666666</v>
      </c>
      <c r="BW89" s="721">
        <f>BW88-BQ89</f>
        <v>115895.333333333</v>
      </c>
      <c r="BX89" s="721"/>
    </row>
    <row r="90" s="625" customFormat="1" ht="32" customHeight="1" spans="1:76">
      <c r="A90" s="642">
        <v>45705</v>
      </c>
      <c r="B90" s="643" t="s">
        <v>600</v>
      </c>
      <c r="C90" s="644" t="s">
        <v>568</v>
      </c>
      <c r="D90" s="645">
        <v>4500157780</v>
      </c>
      <c r="E90" s="650"/>
      <c r="F90" s="645" t="s">
        <v>601</v>
      </c>
      <c r="G90" s="648" t="s">
        <v>83</v>
      </c>
      <c r="H90" s="648" t="s">
        <v>84</v>
      </c>
      <c r="I90" s="657">
        <v>136</v>
      </c>
      <c r="J90" s="657">
        <v>0</v>
      </c>
      <c r="K90" s="657">
        <v>8</v>
      </c>
      <c r="L90" s="657">
        <f t="shared" si="68"/>
        <v>17</v>
      </c>
      <c r="M90" s="658">
        <v>45741</v>
      </c>
      <c r="N90" s="658">
        <v>45737</v>
      </c>
      <c r="O90" s="659"/>
      <c r="P90" s="659" t="s">
        <v>93</v>
      </c>
      <c r="Q90" s="845"/>
      <c r="R90" s="845"/>
      <c r="S90" s="845"/>
      <c r="T90" s="845"/>
      <c r="U90" s="777" t="s">
        <v>602</v>
      </c>
      <c r="V90" s="659"/>
      <c r="W90" s="666" t="s">
        <v>576</v>
      </c>
      <c r="X90" s="666"/>
      <c r="Y90" s="666" t="s">
        <v>85</v>
      </c>
      <c r="Z90" s="666"/>
      <c r="AA90" s="666"/>
      <c r="AB90" s="650" t="s">
        <v>603</v>
      </c>
      <c r="AC90" s="657" t="s">
        <v>113</v>
      </c>
      <c r="AD90" s="681">
        <v>4.1036</v>
      </c>
      <c r="AE90" s="682">
        <f t="shared" si="105"/>
        <v>558.0896</v>
      </c>
      <c r="AF90" s="657" t="s">
        <v>604</v>
      </c>
      <c r="AG90" s="657" t="s">
        <v>83</v>
      </c>
      <c r="AH90" s="657" t="s">
        <v>101</v>
      </c>
      <c r="AI90" s="684"/>
      <c r="AJ90" s="683">
        <f t="shared" si="106"/>
        <v>136</v>
      </c>
      <c r="AK90" s="684"/>
      <c r="AL90" s="683"/>
      <c r="AM90" s="684"/>
      <c r="AN90" s="683"/>
      <c r="AO90" s="812"/>
      <c r="AP90" s="694">
        <f t="shared" si="107"/>
        <v>136</v>
      </c>
      <c r="AQ90" s="694"/>
      <c r="AR90" s="694"/>
      <c r="AS90" s="695"/>
      <c r="AT90" s="818"/>
      <c r="AU90" s="812"/>
      <c r="AV90" s="812"/>
      <c r="AW90" s="819"/>
      <c r="AX90" s="705">
        <f t="shared" si="108"/>
        <v>34</v>
      </c>
      <c r="AY90" s="694">
        <f t="shared" si="109"/>
        <v>34</v>
      </c>
      <c r="AZ90" s="694">
        <f t="shared" si="110"/>
        <v>34</v>
      </c>
      <c r="BA90" s="706">
        <f t="shared" si="111"/>
        <v>34</v>
      </c>
      <c r="BB90" s="715"/>
      <c r="BC90" s="694"/>
      <c r="BD90" s="694"/>
      <c r="BE90" s="694"/>
      <c r="BF90" s="694"/>
      <c r="BG90" s="694"/>
      <c r="BH90" s="694"/>
      <c r="BI90" s="694"/>
      <c r="BJ90" s="694">
        <f t="shared" si="112"/>
        <v>136</v>
      </c>
      <c r="BK90" s="694"/>
      <c r="BL90" s="694" t="s">
        <v>102</v>
      </c>
      <c r="BM90" s="812"/>
      <c r="BN90" s="694">
        <f t="shared" si="113"/>
        <v>34</v>
      </c>
      <c r="BO90" s="694">
        <f t="shared" si="114"/>
        <v>34</v>
      </c>
      <c r="BP90" s="694">
        <f t="shared" si="115"/>
        <v>34</v>
      </c>
      <c r="BQ90" s="694">
        <f t="shared" si="116"/>
        <v>34</v>
      </c>
      <c r="BR90" s="694">
        <f t="shared" si="49"/>
        <v>0</v>
      </c>
      <c r="BS90" s="721">
        <f t="shared" si="117"/>
        <v>512616</v>
      </c>
      <c r="BT90" s="721">
        <f t="shared" ref="BT90:BT101" si="118">BT89-BN90</f>
        <v>113977.666666666</v>
      </c>
      <c r="BU90" s="721">
        <f t="shared" ref="BU90:BU101" si="119">BU89-BO90</f>
        <v>115185.666666666</v>
      </c>
      <c r="BV90" s="721">
        <f t="shared" ref="BV90:BV101" si="120">BV89-BP90</f>
        <v>115194.666666666</v>
      </c>
      <c r="BW90" s="721">
        <f t="shared" ref="BW90:BW101" si="121">BW89-BQ90</f>
        <v>115861.333333333</v>
      </c>
      <c r="BX90" s="721"/>
    </row>
    <row r="91" s="625" customFormat="1" ht="32" customHeight="1" spans="1:76">
      <c r="A91" s="642">
        <v>45652</v>
      </c>
      <c r="B91" s="643" t="s">
        <v>605</v>
      </c>
      <c r="C91" s="644" t="s">
        <v>606</v>
      </c>
      <c r="D91" s="645">
        <v>4500154827</v>
      </c>
      <c r="E91" s="650"/>
      <c r="F91" s="645" t="s">
        <v>607</v>
      </c>
      <c r="G91" s="648" t="s">
        <v>608</v>
      </c>
      <c r="H91" s="648" t="s">
        <v>609</v>
      </c>
      <c r="I91" s="657">
        <v>600</v>
      </c>
      <c r="J91" s="657">
        <v>0</v>
      </c>
      <c r="K91" s="657">
        <v>30</v>
      </c>
      <c r="L91" s="657">
        <f t="shared" si="68"/>
        <v>20</v>
      </c>
      <c r="M91" s="658">
        <v>45737</v>
      </c>
      <c r="N91" s="658">
        <v>45733</v>
      </c>
      <c r="O91" s="659" t="s">
        <v>610</v>
      </c>
      <c r="P91" s="659" t="s">
        <v>93</v>
      </c>
      <c r="Q91" s="845"/>
      <c r="R91" s="845"/>
      <c r="S91" s="845"/>
      <c r="T91" s="845"/>
      <c r="U91" s="777" t="s">
        <v>611</v>
      </c>
      <c r="V91" s="659"/>
      <c r="W91" s="666" t="s">
        <v>612</v>
      </c>
      <c r="X91" s="666"/>
      <c r="Y91" s="666" t="s">
        <v>613</v>
      </c>
      <c r="Z91" s="666" t="s">
        <v>614</v>
      </c>
      <c r="AA91" s="666" t="s">
        <v>615</v>
      </c>
      <c r="AB91" s="650" t="s">
        <v>616</v>
      </c>
      <c r="AC91" s="657" t="s">
        <v>233</v>
      </c>
      <c r="AD91" s="681">
        <v>156.8365</v>
      </c>
      <c r="AE91" s="682">
        <f>AD91*L91</f>
        <v>3136.73</v>
      </c>
      <c r="AF91" s="657" t="s">
        <v>617</v>
      </c>
      <c r="AG91" s="648" t="s">
        <v>618</v>
      </c>
      <c r="AH91" s="657" t="s">
        <v>101</v>
      </c>
      <c r="AI91" s="684"/>
      <c r="AJ91" s="683"/>
      <c r="AK91" s="684"/>
      <c r="AL91" s="683">
        <f t="shared" ref="AL91:AL96" si="122">I91</f>
        <v>600</v>
      </c>
      <c r="AM91" s="787"/>
      <c r="AN91" s="683"/>
      <c r="AO91" s="812"/>
      <c r="AP91" s="694">
        <f t="shared" si="107"/>
        <v>600</v>
      </c>
      <c r="AQ91" s="694"/>
      <c r="AR91" s="694"/>
      <c r="AS91" s="695"/>
      <c r="AT91" s="818"/>
      <c r="AU91" s="812"/>
      <c r="AV91" s="812"/>
      <c r="AW91" s="819"/>
      <c r="AX91" s="705">
        <f t="shared" si="108"/>
        <v>150</v>
      </c>
      <c r="AY91" s="694">
        <f t="shared" si="109"/>
        <v>150</v>
      </c>
      <c r="AZ91" s="694">
        <f t="shared" si="110"/>
        <v>150</v>
      </c>
      <c r="BA91" s="706">
        <f t="shared" si="111"/>
        <v>150</v>
      </c>
      <c r="BB91" s="715"/>
      <c r="BC91" s="694"/>
      <c r="BD91" s="694"/>
      <c r="BE91" s="694"/>
      <c r="BF91" s="694">
        <f>SUM(AT91:BE91)-I91</f>
        <v>0</v>
      </c>
      <c r="BG91" s="694">
        <f>L91</f>
        <v>20</v>
      </c>
      <c r="BH91" s="694"/>
      <c r="BI91" s="694"/>
      <c r="BJ91" s="694">
        <f t="shared" si="112"/>
        <v>600</v>
      </c>
      <c r="BK91" s="694"/>
      <c r="BL91" s="694" t="s">
        <v>102</v>
      </c>
      <c r="BM91" s="861"/>
      <c r="BN91" s="694">
        <f t="shared" si="113"/>
        <v>150</v>
      </c>
      <c r="BO91" s="694">
        <f t="shared" si="114"/>
        <v>150</v>
      </c>
      <c r="BP91" s="694">
        <f t="shared" si="115"/>
        <v>150</v>
      </c>
      <c r="BQ91" s="694">
        <f t="shared" si="116"/>
        <v>150</v>
      </c>
      <c r="BR91" s="694">
        <f t="shared" si="49"/>
        <v>0</v>
      </c>
      <c r="BS91" s="721">
        <f t="shared" si="117"/>
        <v>513080</v>
      </c>
      <c r="BT91" s="721">
        <f t="shared" si="118"/>
        <v>113827.666666666</v>
      </c>
      <c r="BU91" s="721">
        <f t="shared" si="119"/>
        <v>115035.666666666</v>
      </c>
      <c r="BV91" s="721">
        <f t="shared" si="120"/>
        <v>115044.666666666</v>
      </c>
      <c r="BW91" s="721">
        <f t="shared" si="121"/>
        <v>115711.333333333</v>
      </c>
      <c r="BX91" s="721"/>
    </row>
    <row r="92" s="625" customFormat="1" ht="32" customHeight="1" spans="1:76">
      <c r="A92" s="642">
        <v>45698</v>
      </c>
      <c r="B92" s="643" t="s">
        <v>605</v>
      </c>
      <c r="C92" s="644" t="s">
        <v>606</v>
      </c>
      <c r="D92" s="645">
        <v>4500154827</v>
      </c>
      <c r="E92" s="650"/>
      <c r="F92" s="645" t="s">
        <v>619</v>
      </c>
      <c r="G92" s="648" t="s">
        <v>83</v>
      </c>
      <c r="H92" s="648" t="s">
        <v>84</v>
      </c>
      <c r="I92" s="657">
        <v>480</v>
      </c>
      <c r="J92" s="657">
        <v>0</v>
      </c>
      <c r="K92" s="657">
        <v>8</v>
      </c>
      <c r="L92" s="657">
        <f t="shared" si="68"/>
        <v>60</v>
      </c>
      <c r="M92" s="658">
        <v>45737</v>
      </c>
      <c r="N92" s="658">
        <v>45733</v>
      </c>
      <c r="O92" s="659" t="s">
        <v>610</v>
      </c>
      <c r="P92" s="659" t="s">
        <v>93</v>
      </c>
      <c r="Q92" s="845"/>
      <c r="R92" s="845"/>
      <c r="S92" s="845"/>
      <c r="T92" s="845"/>
      <c r="U92" s="777" t="s">
        <v>611</v>
      </c>
      <c r="V92" s="666"/>
      <c r="W92" s="666" t="s">
        <v>612</v>
      </c>
      <c r="X92" s="666"/>
      <c r="Y92" s="666" t="s">
        <v>613</v>
      </c>
      <c r="Z92" s="666" t="s">
        <v>614</v>
      </c>
      <c r="AA92" s="666" t="s">
        <v>615</v>
      </c>
      <c r="AB92" s="650" t="s">
        <v>620</v>
      </c>
      <c r="AC92" s="657" t="s">
        <v>233</v>
      </c>
      <c r="AD92" s="681">
        <v>4.1036</v>
      </c>
      <c r="AE92" s="682">
        <f>AD92*I92</f>
        <v>1969.728</v>
      </c>
      <c r="AF92" s="657" t="s">
        <v>617</v>
      </c>
      <c r="AG92" s="791" t="s">
        <v>243</v>
      </c>
      <c r="AH92" s="657" t="s">
        <v>101</v>
      </c>
      <c r="AI92" s="684"/>
      <c r="AJ92" s="683"/>
      <c r="AK92" s="684"/>
      <c r="AL92" s="683">
        <f t="shared" si="122"/>
        <v>480</v>
      </c>
      <c r="AM92" s="684"/>
      <c r="AN92" s="683"/>
      <c r="AO92" s="812"/>
      <c r="AP92" s="694">
        <f t="shared" si="107"/>
        <v>480</v>
      </c>
      <c r="AQ92" s="694"/>
      <c r="AR92" s="694"/>
      <c r="AS92" s="695"/>
      <c r="AT92" s="818"/>
      <c r="AU92" s="812"/>
      <c r="AV92" s="812"/>
      <c r="AW92" s="819"/>
      <c r="AX92" s="705">
        <f t="shared" si="108"/>
        <v>120</v>
      </c>
      <c r="AY92" s="694">
        <f t="shared" si="109"/>
        <v>120</v>
      </c>
      <c r="AZ92" s="694">
        <f t="shared" si="110"/>
        <v>120</v>
      </c>
      <c r="BA92" s="706">
        <f t="shared" si="111"/>
        <v>120</v>
      </c>
      <c r="BB92" s="715"/>
      <c r="BC92" s="694"/>
      <c r="BD92" s="694"/>
      <c r="BE92" s="694"/>
      <c r="BF92" s="694">
        <f>SUM(AT92:BE92)-I92</f>
        <v>0</v>
      </c>
      <c r="BG92" s="694"/>
      <c r="BH92" s="694"/>
      <c r="BI92" s="694"/>
      <c r="BJ92" s="694">
        <f t="shared" si="112"/>
        <v>480</v>
      </c>
      <c r="BK92" s="694"/>
      <c r="BL92" s="694" t="s">
        <v>102</v>
      </c>
      <c r="BM92" s="812"/>
      <c r="BN92" s="694">
        <f t="shared" si="113"/>
        <v>120</v>
      </c>
      <c r="BO92" s="694">
        <f t="shared" si="114"/>
        <v>120</v>
      </c>
      <c r="BP92" s="694">
        <f t="shared" si="115"/>
        <v>120</v>
      </c>
      <c r="BQ92" s="694">
        <f t="shared" si="116"/>
        <v>120</v>
      </c>
      <c r="BR92" s="694">
        <f t="shared" si="49"/>
        <v>0</v>
      </c>
      <c r="BS92" s="721">
        <f t="shared" si="117"/>
        <v>512960</v>
      </c>
      <c r="BT92" s="721">
        <f t="shared" si="118"/>
        <v>113707.666666666</v>
      </c>
      <c r="BU92" s="721">
        <f t="shared" si="119"/>
        <v>114915.666666666</v>
      </c>
      <c r="BV92" s="721">
        <f t="shared" si="120"/>
        <v>114924.666666666</v>
      </c>
      <c r="BW92" s="721">
        <f t="shared" si="121"/>
        <v>115591.333333333</v>
      </c>
      <c r="BX92" s="721"/>
    </row>
    <row r="93" s="625" customFormat="1" ht="32" customHeight="1" spans="1:76">
      <c r="A93" s="642">
        <v>45698</v>
      </c>
      <c r="B93" s="643" t="s">
        <v>621</v>
      </c>
      <c r="C93" s="644" t="s">
        <v>622</v>
      </c>
      <c r="D93" s="645">
        <v>4500156544</v>
      </c>
      <c r="E93" s="650"/>
      <c r="F93" s="645" t="s">
        <v>623</v>
      </c>
      <c r="G93" s="648" t="s">
        <v>83</v>
      </c>
      <c r="H93" s="648" t="s">
        <v>84</v>
      </c>
      <c r="I93" s="657">
        <v>600</v>
      </c>
      <c r="J93" s="657">
        <v>0</v>
      </c>
      <c r="K93" s="657">
        <v>8</v>
      </c>
      <c r="L93" s="657">
        <f t="shared" si="68"/>
        <v>75</v>
      </c>
      <c r="M93" s="658">
        <v>45737</v>
      </c>
      <c r="N93" s="658">
        <v>45733</v>
      </c>
      <c r="O93" s="659"/>
      <c r="P93" s="659" t="s">
        <v>93</v>
      </c>
      <c r="Q93" s="845"/>
      <c r="R93" s="845"/>
      <c r="S93" s="845"/>
      <c r="T93" s="845"/>
      <c r="U93" s="777" t="s">
        <v>575</v>
      </c>
      <c r="V93" s="659"/>
      <c r="W93" s="666" t="s">
        <v>570</v>
      </c>
      <c r="X93" s="666"/>
      <c r="Y93" s="666" t="s">
        <v>624</v>
      </c>
      <c r="Z93" s="666"/>
      <c r="AA93" s="666"/>
      <c r="AB93" s="650" t="s">
        <v>625</v>
      </c>
      <c r="AC93" s="657" t="s">
        <v>233</v>
      </c>
      <c r="AD93" s="681">
        <v>4.2475</v>
      </c>
      <c r="AE93" s="682">
        <f>AD93*I93</f>
        <v>2548.5</v>
      </c>
      <c r="AF93" s="657" t="s">
        <v>626</v>
      </c>
      <c r="AG93" s="791" t="s">
        <v>243</v>
      </c>
      <c r="AH93" s="657" t="s">
        <v>101</v>
      </c>
      <c r="AI93" s="684"/>
      <c r="AJ93" s="683"/>
      <c r="AK93" s="684"/>
      <c r="AL93" s="683">
        <f t="shared" si="122"/>
        <v>600</v>
      </c>
      <c r="AM93" s="684"/>
      <c r="AN93" s="683"/>
      <c r="AO93" s="812"/>
      <c r="AP93" s="694">
        <f t="shared" si="107"/>
        <v>600</v>
      </c>
      <c r="AQ93" s="694"/>
      <c r="AR93" s="694"/>
      <c r="AS93" s="695"/>
      <c r="AT93" s="818"/>
      <c r="AU93" s="812"/>
      <c r="AV93" s="812"/>
      <c r="AW93" s="819"/>
      <c r="AX93" s="705">
        <f t="shared" si="108"/>
        <v>150</v>
      </c>
      <c r="AY93" s="694">
        <f t="shared" si="109"/>
        <v>150</v>
      </c>
      <c r="AZ93" s="694">
        <f t="shared" si="110"/>
        <v>150</v>
      </c>
      <c r="BA93" s="706">
        <f t="shared" si="111"/>
        <v>150</v>
      </c>
      <c r="BB93" s="715"/>
      <c r="BC93" s="694"/>
      <c r="BD93" s="694"/>
      <c r="BE93" s="694"/>
      <c r="BF93" s="694">
        <f>SUM(AT93:BE93)-I93</f>
        <v>0</v>
      </c>
      <c r="BG93" s="694"/>
      <c r="BH93" s="694"/>
      <c r="BI93" s="694"/>
      <c r="BJ93" s="694">
        <f t="shared" si="112"/>
        <v>600</v>
      </c>
      <c r="BK93" s="694"/>
      <c r="BL93" s="694" t="s">
        <v>102</v>
      </c>
      <c r="BM93" s="812"/>
      <c r="BN93" s="694">
        <f t="shared" si="113"/>
        <v>150</v>
      </c>
      <c r="BO93" s="694">
        <f t="shared" si="114"/>
        <v>150</v>
      </c>
      <c r="BP93" s="694">
        <f t="shared" si="115"/>
        <v>150</v>
      </c>
      <c r="BQ93" s="694">
        <f t="shared" si="116"/>
        <v>150</v>
      </c>
      <c r="BR93" s="694">
        <f t="shared" si="49"/>
        <v>0</v>
      </c>
      <c r="BS93" s="721">
        <f t="shared" si="117"/>
        <v>513080</v>
      </c>
      <c r="BT93" s="721">
        <f t="shared" si="118"/>
        <v>113557.666666666</v>
      </c>
      <c r="BU93" s="721">
        <f t="shared" si="119"/>
        <v>114765.666666666</v>
      </c>
      <c r="BV93" s="721">
        <f t="shared" si="120"/>
        <v>114774.666666666</v>
      </c>
      <c r="BW93" s="721">
        <f t="shared" si="121"/>
        <v>115441.333333333</v>
      </c>
      <c r="BX93" s="721"/>
    </row>
    <row r="94" s="625" customFormat="1" ht="32" customHeight="1" spans="1:76">
      <c r="A94" s="642">
        <v>45701</v>
      </c>
      <c r="B94" s="643" t="s">
        <v>235</v>
      </c>
      <c r="C94" s="644" t="s">
        <v>183</v>
      </c>
      <c r="D94" s="645">
        <v>4500157606</v>
      </c>
      <c r="E94" s="650" t="s">
        <v>627</v>
      </c>
      <c r="F94" s="645" t="s">
        <v>628</v>
      </c>
      <c r="G94" s="648" t="s">
        <v>83</v>
      </c>
      <c r="H94" s="648" t="s">
        <v>84</v>
      </c>
      <c r="I94" s="657">
        <v>680</v>
      </c>
      <c r="J94" s="657">
        <v>0</v>
      </c>
      <c r="K94" s="657">
        <v>8</v>
      </c>
      <c r="L94" s="657">
        <f t="shared" si="68"/>
        <v>85</v>
      </c>
      <c r="M94" s="658">
        <v>45747</v>
      </c>
      <c r="N94" s="658">
        <v>45743</v>
      </c>
      <c r="O94" s="659"/>
      <c r="P94" s="659" t="s">
        <v>93</v>
      </c>
      <c r="Q94" s="845"/>
      <c r="R94" s="845"/>
      <c r="S94" s="845"/>
      <c r="T94" s="845"/>
      <c r="U94" s="777" t="s">
        <v>629</v>
      </c>
      <c r="V94" s="659"/>
      <c r="W94" s="666" t="s">
        <v>630</v>
      </c>
      <c r="X94" s="666"/>
      <c r="Y94" s="666" t="s">
        <v>85</v>
      </c>
      <c r="Z94" s="666" t="s">
        <v>631</v>
      </c>
      <c r="AA94" s="666"/>
      <c r="AB94" s="650" t="s">
        <v>632</v>
      </c>
      <c r="AC94" s="657" t="s">
        <v>413</v>
      </c>
      <c r="AD94" s="681">
        <v>4.0921</v>
      </c>
      <c r="AE94" s="682">
        <f t="shared" ref="AE87:AE115" si="123">AD94*I94</f>
        <v>2782.628</v>
      </c>
      <c r="AF94" s="657" t="s">
        <v>633</v>
      </c>
      <c r="AG94" s="791" t="s">
        <v>243</v>
      </c>
      <c r="AH94" s="657" t="s">
        <v>101</v>
      </c>
      <c r="AI94" s="684"/>
      <c r="AJ94" s="683"/>
      <c r="AK94" s="684"/>
      <c r="AL94" s="683">
        <f t="shared" si="122"/>
        <v>680</v>
      </c>
      <c r="AM94" s="686"/>
      <c r="AN94" s="683"/>
      <c r="AO94" s="812"/>
      <c r="AP94" s="694">
        <f t="shared" si="107"/>
        <v>680</v>
      </c>
      <c r="AQ94" s="694"/>
      <c r="AR94" s="694"/>
      <c r="AS94" s="695"/>
      <c r="AT94" s="818"/>
      <c r="AU94" s="812"/>
      <c r="AV94" s="812"/>
      <c r="AW94" s="819"/>
      <c r="AX94" s="705">
        <f t="shared" si="108"/>
        <v>170</v>
      </c>
      <c r="AY94" s="694">
        <f t="shared" si="109"/>
        <v>170</v>
      </c>
      <c r="AZ94" s="694">
        <f t="shared" si="110"/>
        <v>170</v>
      </c>
      <c r="BA94" s="706">
        <f t="shared" si="111"/>
        <v>170</v>
      </c>
      <c r="BB94" s="715"/>
      <c r="BC94" s="694"/>
      <c r="BD94" s="694"/>
      <c r="BE94" s="694"/>
      <c r="BF94" s="694">
        <f t="shared" ref="BF94:BF101" si="124">SUM(AT94:BE94)-I94</f>
        <v>0</v>
      </c>
      <c r="BG94" s="694"/>
      <c r="BH94" s="694"/>
      <c r="BI94" s="694"/>
      <c r="BJ94" s="694">
        <f t="shared" si="112"/>
        <v>680</v>
      </c>
      <c r="BK94" s="694"/>
      <c r="BL94" s="694" t="s">
        <v>102</v>
      </c>
      <c r="BM94" s="814"/>
      <c r="BN94" s="694">
        <f t="shared" si="113"/>
        <v>170</v>
      </c>
      <c r="BO94" s="694">
        <f t="shared" si="114"/>
        <v>170</v>
      </c>
      <c r="BP94" s="694">
        <f t="shared" si="115"/>
        <v>170</v>
      </c>
      <c r="BQ94" s="694">
        <f t="shared" si="116"/>
        <v>170</v>
      </c>
      <c r="BR94" s="694">
        <f t="shared" si="49"/>
        <v>0</v>
      </c>
      <c r="BS94" s="721">
        <f t="shared" si="117"/>
        <v>513160</v>
      </c>
      <c r="BT94" s="721">
        <f t="shared" si="118"/>
        <v>113387.666666666</v>
      </c>
      <c r="BU94" s="721">
        <f t="shared" si="119"/>
        <v>114595.666666666</v>
      </c>
      <c r="BV94" s="721">
        <f t="shared" si="120"/>
        <v>114604.666666666</v>
      </c>
      <c r="BW94" s="721">
        <f t="shared" si="121"/>
        <v>115271.333333333</v>
      </c>
      <c r="BX94" s="721"/>
    </row>
    <row r="95" s="625" customFormat="1" ht="32" customHeight="1" spans="1:76">
      <c r="A95" s="642">
        <v>45701</v>
      </c>
      <c r="B95" s="643" t="s">
        <v>244</v>
      </c>
      <c r="C95" s="644" t="s">
        <v>245</v>
      </c>
      <c r="D95" s="645">
        <v>4500157593</v>
      </c>
      <c r="E95" s="650" t="s">
        <v>244</v>
      </c>
      <c r="F95" s="645" t="s">
        <v>634</v>
      </c>
      <c r="G95" s="648" t="s">
        <v>83</v>
      </c>
      <c r="H95" s="648" t="s">
        <v>84</v>
      </c>
      <c r="I95" s="657">
        <v>504</v>
      </c>
      <c r="J95" s="657">
        <v>0</v>
      </c>
      <c r="K95" s="657">
        <v>8</v>
      </c>
      <c r="L95" s="657">
        <f t="shared" si="68"/>
        <v>63</v>
      </c>
      <c r="M95" s="658">
        <v>45747</v>
      </c>
      <c r="N95" s="658">
        <v>45743</v>
      </c>
      <c r="O95" s="659"/>
      <c r="P95" s="659" t="s">
        <v>93</v>
      </c>
      <c r="Q95" s="845"/>
      <c r="R95" s="845"/>
      <c r="S95" s="845"/>
      <c r="T95" s="845"/>
      <c r="U95" s="777"/>
      <c r="V95" s="659"/>
      <c r="W95" s="666" t="s">
        <v>630</v>
      </c>
      <c r="X95" s="666"/>
      <c r="Y95" s="666" t="s">
        <v>635</v>
      </c>
      <c r="Z95" s="666" t="s">
        <v>631</v>
      </c>
      <c r="AA95" s="666"/>
      <c r="AB95" s="650" t="s">
        <v>636</v>
      </c>
      <c r="AC95" s="657" t="s">
        <v>413</v>
      </c>
      <c r="AD95" s="681">
        <v>4.2475</v>
      </c>
      <c r="AE95" s="682">
        <f t="shared" si="123"/>
        <v>2140.74</v>
      </c>
      <c r="AF95" s="657" t="s">
        <v>637</v>
      </c>
      <c r="AG95" s="791" t="s">
        <v>243</v>
      </c>
      <c r="AH95" s="657" t="s">
        <v>101</v>
      </c>
      <c r="AI95" s="684"/>
      <c r="AJ95" s="683"/>
      <c r="AK95" s="684"/>
      <c r="AL95" s="683">
        <f t="shared" si="122"/>
        <v>504</v>
      </c>
      <c r="AM95" s="686"/>
      <c r="AN95" s="683"/>
      <c r="AO95" s="812"/>
      <c r="AP95" s="694">
        <f t="shared" si="107"/>
        <v>504</v>
      </c>
      <c r="AQ95" s="694"/>
      <c r="AR95" s="694"/>
      <c r="AS95" s="695"/>
      <c r="AT95" s="818"/>
      <c r="AU95" s="812"/>
      <c r="AV95" s="812"/>
      <c r="AW95" s="819"/>
      <c r="AX95" s="705">
        <f t="shared" si="108"/>
        <v>126</v>
      </c>
      <c r="AY95" s="694">
        <f t="shared" si="109"/>
        <v>126</v>
      </c>
      <c r="AZ95" s="694">
        <f t="shared" si="110"/>
        <v>126</v>
      </c>
      <c r="BA95" s="706">
        <f t="shared" si="111"/>
        <v>126</v>
      </c>
      <c r="BB95" s="715"/>
      <c r="BC95" s="694"/>
      <c r="BD95" s="694"/>
      <c r="BE95" s="694"/>
      <c r="BF95" s="694">
        <f t="shared" si="124"/>
        <v>0</v>
      </c>
      <c r="BG95" s="694"/>
      <c r="BH95" s="694"/>
      <c r="BI95" s="694"/>
      <c r="BJ95" s="694">
        <f t="shared" si="112"/>
        <v>504</v>
      </c>
      <c r="BK95" s="694"/>
      <c r="BL95" s="694" t="s">
        <v>102</v>
      </c>
      <c r="BM95" s="814"/>
      <c r="BN95" s="694">
        <f t="shared" si="113"/>
        <v>126</v>
      </c>
      <c r="BO95" s="694">
        <f t="shared" si="114"/>
        <v>126</v>
      </c>
      <c r="BP95" s="694">
        <f t="shared" si="115"/>
        <v>126</v>
      </c>
      <c r="BQ95" s="694">
        <f t="shared" si="116"/>
        <v>126</v>
      </c>
      <c r="BR95" s="694">
        <f t="shared" si="49"/>
        <v>0</v>
      </c>
      <c r="BS95" s="721">
        <f t="shared" si="117"/>
        <v>512984</v>
      </c>
      <c r="BT95" s="721">
        <f t="shared" si="118"/>
        <v>113261.666666666</v>
      </c>
      <c r="BU95" s="721">
        <f t="shared" si="119"/>
        <v>114469.666666666</v>
      </c>
      <c r="BV95" s="721">
        <f t="shared" si="120"/>
        <v>114478.666666666</v>
      </c>
      <c r="BW95" s="721">
        <f t="shared" si="121"/>
        <v>115145.333333333</v>
      </c>
      <c r="BX95" s="721"/>
    </row>
    <row r="96" s="625" customFormat="1" ht="32" customHeight="1" spans="1:76">
      <c r="A96" s="642">
        <v>45579</v>
      </c>
      <c r="B96" s="643" t="s">
        <v>88</v>
      </c>
      <c r="C96" s="644" t="s">
        <v>89</v>
      </c>
      <c r="D96" s="645">
        <v>4500147528</v>
      </c>
      <c r="E96" s="650">
        <v>9650903910</v>
      </c>
      <c r="F96" s="645" t="s">
        <v>638</v>
      </c>
      <c r="G96" s="648" t="s">
        <v>91</v>
      </c>
      <c r="H96" s="648" t="s">
        <v>84</v>
      </c>
      <c r="I96" s="657">
        <v>400</v>
      </c>
      <c r="J96" s="657">
        <v>0</v>
      </c>
      <c r="K96" s="657">
        <v>1</v>
      </c>
      <c r="L96" s="657">
        <f t="shared" si="68"/>
        <v>400</v>
      </c>
      <c r="M96" s="658">
        <v>45748</v>
      </c>
      <c r="N96" s="658">
        <v>45744</v>
      </c>
      <c r="O96" s="659" t="s">
        <v>639</v>
      </c>
      <c r="P96" s="659" t="s">
        <v>93</v>
      </c>
      <c r="Q96" s="845"/>
      <c r="R96" s="845"/>
      <c r="S96" s="845"/>
      <c r="T96" s="845"/>
      <c r="U96" s="777" t="s">
        <v>640</v>
      </c>
      <c r="V96" s="659"/>
      <c r="W96" s="666" t="s">
        <v>630</v>
      </c>
      <c r="X96" s="666" t="s">
        <v>85</v>
      </c>
      <c r="Y96" s="666" t="s">
        <v>343</v>
      </c>
      <c r="Z96" s="666"/>
      <c r="AA96" s="666"/>
      <c r="AB96" s="650" t="s">
        <v>506</v>
      </c>
      <c r="AC96" s="657" t="s">
        <v>98</v>
      </c>
      <c r="AD96" s="681">
        <v>4.4107</v>
      </c>
      <c r="AE96" s="682">
        <f t="shared" si="123"/>
        <v>1764.28</v>
      </c>
      <c r="AF96" s="657" t="s">
        <v>641</v>
      </c>
      <c r="AG96" s="648" t="s">
        <v>100</v>
      </c>
      <c r="AH96" s="657" t="s">
        <v>101</v>
      </c>
      <c r="AI96" s="684"/>
      <c r="AJ96" s="683"/>
      <c r="AK96" s="684"/>
      <c r="AL96" s="683">
        <f t="shared" si="122"/>
        <v>400</v>
      </c>
      <c r="AM96" s="685"/>
      <c r="AN96" s="683"/>
      <c r="AO96" s="812"/>
      <c r="AP96" s="694">
        <f t="shared" si="107"/>
        <v>400</v>
      </c>
      <c r="AQ96" s="694"/>
      <c r="AR96" s="694"/>
      <c r="AS96" s="695"/>
      <c r="AT96" s="818"/>
      <c r="AU96" s="812"/>
      <c r="AV96" s="812"/>
      <c r="AW96" s="819"/>
      <c r="AX96" s="705">
        <f t="shared" si="108"/>
        <v>100</v>
      </c>
      <c r="AY96" s="694">
        <f>AX96</f>
        <v>100</v>
      </c>
      <c r="AZ96" s="694">
        <f>AX96</f>
        <v>100</v>
      </c>
      <c r="BA96" s="706">
        <f>AX96</f>
        <v>100</v>
      </c>
      <c r="BB96" s="715"/>
      <c r="BC96" s="694"/>
      <c r="BD96" s="694"/>
      <c r="BE96" s="694"/>
      <c r="BF96" s="694">
        <f t="shared" si="124"/>
        <v>0</v>
      </c>
      <c r="BG96" s="694"/>
      <c r="BH96" s="694"/>
      <c r="BI96" s="694"/>
      <c r="BJ96" s="694"/>
      <c r="BK96" s="694">
        <f>I96</f>
        <v>400</v>
      </c>
      <c r="BL96" s="694" t="s">
        <v>102</v>
      </c>
      <c r="BM96" s="812"/>
      <c r="BN96" s="694">
        <f t="shared" si="113"/>
        <v>100</v>
      </c>
      <c r="BO96" s="694">
        <f t="shared" si="114"/>
        <v>100</v>
      </c>
      <c r="BP96" s="694">
        <f t="shared" si="115"/>
        <v>100</v>
      </c>
      <c r="BQ96" s="694">
        <f t="shared" si="116"/>
        <v>100</v>
      </c>
      <c r="BR96" s="694">
        <f t="shared" si="49"/>
        <v>0</v>
      </c>
      <c r="BS96" s="721">
        <f t="shared" si="117"/>
        <v>512880</v>
      </c>
      <c r="BT96" s="721">
        <f t="shared" si="118"/>
        <v>113161.666666666</v>
      </c>
      <c r="BU96" s="721">
        <f t="shared" si="119"/>
        <v>114369.666666666</v>
      </c>
      <c r="BV96" s="721">
        <f t="shared" si="120"/>
        <v>114378.666666666</v>
      </c>
      <c r="BW96" s="721">
        <f t="shared" si="121"/>
        <v>115045.333333333</v>
      </c>
      <c r="BX96" s="721"/>
    </row>
    <row r="97" s="625" customFormat="1" ht="32" customHeight="1" spans="1:76">
      <c r="A97" s="642">
        <v>45715</v>
      </c>
      <c r="B97" s="643" t="s">
        <v>494</v>
      </c>
      <c r="C97" s="644" t="s">
        <v>199</v>
      </c>
      <c r="D97" s="645">
        <v>4500158785</v>
      </c>
      <c r="E97" s="650">
        <v>20661144</v>
      </c>
      <c r="F97" s="645" t="s">
        <v>642</v>
      </c>
      <c r="G97" s="648" t="s">
        <v>83</v>
      </c>
      <c r="H97" s="648" t="s">
        <v>84</v>
      </c>
      <c r="I97" s="657">
        <v>1504</v>
      </c>
      <c r="J97" s="657">
        <v>0</v>
      </c>
      <c r="K97" s="657">
        <v>8</v>
      </c>
      <c r="L97" s="657">
        <f t="shared" si="68"/>
        <v>188</v>
      </c>
      <c r="M97" s="658">
        <v>45754</v>
      </c>
      <c r="N97" s="658">
        <v>45750</v>
      </c>
      <c r="O97" s="865"/>
      <c r="P97" s="659" t="s">
        <v>93</v>
      </c>
      <c r="Q97" s="845"/>
      <c r="R97" s="845"/>
      <c r="S97" s="845"/>
      <c r="T97" s="845"/>
      <c r="U97" s="866" t="s">
        <v>643</v>
      </c>
      <c r="V97" s="659"/>
      <c r="W97" s="666" t="s">
        <v>644</v>
      </c>
      <c r="X97" s="666"/>
      <c r="Y97" s="666" t="s">
        <v>645</v>
      </c>
      <c r="Z97" s="666"/>
      <c r="AA97" s="666"/>
      <c r="AB97" s="650" t="s">
        <v>646</v>
      </c>
      <c r="AC97" s="657" t="s">
        <v>500</v>
      </c>
      <c r="AD97" s="681">
        <v>4.5774</v>
      </c>
      <c r="AE97" s="682">
        <f t="shared" si="123"/>
        <v>6884.4096</v>
      </c>
      <c r="AF97" s="657" t="s">
        <v>647</v>
      </c>
      <c r="AG97" s="657" t="s">
        <v>83</v>
      </c>
      <c r="AH97" s="657" t="s">
        <v>101</v>
      </c>
      <c r="AI97" s="684"/>
      <c r="AJ97" s="683">
        <f>I97</f>
        <v>1504</v>
      </c>
      <c r="AK97" s="684"/>
      <c r="AL97" s="683"/>
      <c r="AM97" s="687"/>
      <c r="AN97" s="683"/>
      <c r="AO97" s="812"/>
      <c r="AP97" s="694">
        <f t="shared" si="107"/>
        <v>1504</v>
      </c>
      <c r="AQ97" s="694"/>
      <c r="AR97" s="694"/>
      <c r="AS97" s="695"/>
      <c r="AT97" s="818"/>
      <c r="AU97" s="812"/>
      <c r="AV97" s="812"/>
      <c r="AW97" s="819"/>
      <c r="AX97" s="705">
        <f t="shared" si="108"/>
        <v>376</v>
      </c>
      <c r="AY97" s="694">
        <f>AX97</f>
        <v>376</v>
      </c>
      <c r="AZ97" s="694">
        <f>AX97</f>
        <v>376</v>
      </c>
      <c r="BA97" s="706">
        <f>AX97</f>
        <v>376</v>
      </c>
      <c r="BB97" s="715"/>
      <c r="BC97" s="694"/>
      <c r="BD97" s="694"/>
      <c r="BE97" s="694"/>
      <c r="BF97" s="694">
        <f t="shared" si="124"/>
        <v>0</v>
      </c>
      <c r="BG97" s="694"/>
      <c r="BH97" s="694"/>
      <c r="BI97" s="694"/>
      <c r="BJ97" s="694">
        <f>I97</f>
        <v>1504</v>
      </c>
      <c r="BK97" s="694"/>
      <c r="BL97" s="694" t="s">
        <v>102</v>
      </c>
      <c r="BM97" s="869"/>
      <c r="BN97" s="694">
        <f t="shared" si="113"/>
        <v>376</v>
      </c>
      <c r="BO97" s="694">
        <f t="shared" si="114"/>
        <v>376</v>
      </c>
      <c r="BP97" s="694">
        <f t="shared" si="115"/>
        <v>376</v>
      </c>
      <c r="BQ97" s="694">
        <f t="shared" si="116"/>
        <v>376</v>
      </c>
      <c r="BR97" s="694">
        <f t="shared" si="49"/>
        <v>0</v>
      </c>
      <c r="BS97" s="721">
        <f t="shared" si="117"/>
        <v>513984</v>
      </c>
      <c r="BT97" s="721">
        <f t="shared" si="118"/>
        <v>112785.666666666</v>
      </c>
      <c r="BU97" s="721">
        <f t="shared" si="119"/>
        <v>113993.666666666</v>
      </c>
      <c r="BV97" s="721">
        <f t="shared" si="120"/>
        <v>114002.666666666</v>
      </c>
      <c r="BW97" s="721">
        <f t="shared" si="121"/>
        <v>114669.333333333</v>
      </c>
      <c r="BX97" s="721"/>
    </row>
    <row r="98" s="625" customFormat="1" ht="32" customHeight="1" spans="1:76">
      <c r="A98" s="642">
        <v>45716</v>
      </c>
      <c r="B98" s="643" t="s">
        <v>572</v>
      </c>
      <c r="C98" s="644" t="s">
        <v>573</v>
      </c>
      <c r="D98" s="645">
        <v>4500158504</v>
      </c>
      <c r="E98" s="650"/>
      <c r="F98" s="645" t="s">
        <v>648</v>
      </c>
      <c r="G98" s="648" t="s">
        <v>273</v>
      </c>
      <c r="H98" s="648" t="s">
        <v>2</v>
      </c>
      <c r="I98" s="657">
        <v>200</v>
      </c>
      <c r="J98" s="657">
        <v>0</v>
      </c>
      <c r="K98" s="657">
        <v>8</v>
      </c>
      <c r="L98" s="657">
        <f t="shared" si="68"/>
        <v>25</v>
      </c>
      <c r="M98" s="658">
        <v>45756</v>
      </c>
      <c r="N98" s="658">
        <v>45752</v>
      </c>
      <c r="O98" s="659"/>
      <c r="P98" s="659" t="s">
        <v>93</v>
      </c>
      <c r="Q98" s="845"/>
      <c r="R98" s="845"/>
      <c r="S98" s="845"/>
      <c r="T98" s="845"/>
      <c r="U98" s="777" t="s">
        <v>649</v>
      </c>
      <c r="V98" s="659"/>
      <c r="W98" s="666" t="s">
        <v>650</v>
      </c>
      <c r="X98" s="666"/>
      <c r="Y98" s="666" t="s">
        <v>651</v>
      </c>
      <c r="Z98" s="666"/>
      <c r="AA98" s="666"/>
      <c r="AB98" s="650" t="s">
        <v>652</v>
      </c>
      <c r="AC98" s="657" t="s">
        <v>653</v>
      </c>
      <c r="AD98" s="681">
        <v>4.2589</v>
      </c>
      <c r="AE98" s="682">
        <f t="shared" si="123"/>
        <v>851.78</v>
      </c>
      <c r="AF98" s="657" t="s">
        <v>654</v>
      </c>
      <c r="AG98" s="657" t="s">
        <v>273</v>
      </c>
      <c r="AH98" s="657" t="s">
        <v>101</v>
      </c>
      <c r="AI98" s="684"/>
      <c r="AJ98" s="683">
        <f>I98</f>
        <v>200</v>
      </c>
      <c r="AK98" s="684"/>
      <c r="AL98" s="683"/>
      <c r="AM98" s="685"/>
      <c r="AN98" s="683"/>
      <c r="AO98" s="812"/>
      <c r="AP98" s="694">
        <f t="shared" si="107"/>
        <v>200</v>
      </c>
      <c r="AQ98" s="694"/>
      <c r="AR98" s="694"/>
      <c r="AS98" s="695"/>
      <c r="AT98" s="818"/>
      <c r="AU98" s="812"/>
      <c r="AV98" s="812"/>
      <c r="AW98" s="819"/>
      <c r="AX98" s="705">
        <f>I98</f>
        <v>200</v>
      </c>
      <c r="AY98" s="694"/>
      <c r="AZ98" s="694"/>
      <c r="BA98" s="706"/>
      <c r="BB98" s="715"/>
      <c r="BC98" s="694"/>
      <c r="BD98" s="694"/>
      <c r="BE98" s="694"/>
      <c r="BF98" s="694">
        <f t="shared" si="124"/>
        <v>0</v>
      </c>
      <c r="BG98" s="694"/>
      <c r="BH98" s="694"/>
      <c r="BI98" s="694"/>
      <c r="BJ98" s="694">
        <f>I98</f>
        <v>200</v>
      </c>
      <c r="BK98" s="694"/>
      <c r="BL98" s="694" t="s">
        <v>102</v>
      </c>
      <c r="BM98" s="863"/>
      <c r="BN98" s="694">
        <f>I98</f>
        <v>200</v>
      </c>
      <c r="BO98" s="694"/>
      <c r="BP98" s="694"/>
      <c r="BQ98" s="694"/>
      <c r="BR98" s="694">
        <f t="shared" si="49"/>
        <v>0</v>
      </c>
      <c r="BS98" s="721">
        <f t="shared" si="117"/>
        <v>512680</v>
      </c>
      <c r="BT98" s="721">
        <f t="shared" si="118"/>
        <v>112585.666666666</v>
      </c>
      <c r="BU98" s="721">
        <f t="shared" si="119"/>
        <v>113993.666666666</v>
      </c>
      <c r="BV98" s="721">
        <f t="shared" si="120"/>
        <v>114002.666666666</v>
      </c>
      <c r="BW98" s="721">
        <f t="shared" si="121"/>
        <v>114669.333333333</v>
      </c>
      <c r="BX98" s="721"/>
    </row>
    <row r="99" s="625" customFormat="1" ht="32" customHeight="1" spans="1:76">
      <c r="A99" s="642">
        <v>45716</v>
      </c>
      <c r="B99" s="643" t="s">
        <v>572</v>
      </c>
      <c r="C99" s="644" t="s">
        <v>573</v>
      </c>
      <c r="D99" s="645">
        <v>4500158504</v>
      </c>
      <c r="E99" s="650"/>
      <c r="F99" s="645" t="s">
        <v>655</v>
      </c>
      <c r="G99" s="648" t="s">
        <v>548</v>
      </c>
      <c r="H99" s="648" t="s">
        <v>4</v>
      </c>
      <c r="I99" s="657">
        <v>200</v>
      </c>
      <c r="J99" s="657">
        <v>0</v>
      </c>
      <c r="K99" s="657">
        <v>8</v>
      </c>
      <c r="L99" s="657">
        <f t="shared" si="68"/>
        <v>25</v>
      </c>
      <c r="M99" s="658">
        <v>45756</v>
      </c>
      <c r="N99" s="658">
        <v>45752</v>
      </c>
      <c r="O99" s="659"/>
      <c r="P99" s="659" t="s">
        <v>93</v>
      </c>
      <c r="Q99" s="845"/>
      <c r="R99" s="845"/>
      <c r="S99" s="845"/>
      <c r="T99" s="845"/>
      <c r="U99" s="777" t="s">
        <v>649</v>
      </c>
      <c r="V99" s="659"/>
      <c r="W99" s="666" t="s">
        <v>650</v>
      </c>
      <c r="X99" s="666"/>
      <c r="Y99" s="666" t="s">
        <v>651</v>
      </c>
      <c r="Z99" s="666"/>
      <c r="AA99" s="666"/>
      <c r="AB99" s="650" t="s">
        <v>652</v>
      </c>
      <c r="AC99" s="657" t="s">
        <v>653</v>
      </c>
      <c r="AD99" s="681">
        <v>4.2589</v>
      </c>
      <c r="AE99" s="682">
        <f t="shared" si="123"/>
        <v>851.78</v>
      </c>
      <c r="AF99" s="657" t="s">
        <v>654</v>
      </c>
      <c r="AG99" s="657" t="s">
        <v>548</v>
      </c>
      <c r="AH99" s="657" t="s">
        <v>101</v>
      </c>
      <c r="AI99" s="686"/>
      <c r="AJ99" s="683">
        <f>I99</f>
        <v>200</v>
      </c>
      <c r="AK99" s="686"/>
      <c r="AL99" s="683"/>
      <c r="AM99" s="687"/>
      <c r="AN99" s="683"/>
      <c r="AO99" s="814"/>
      <c r="AP99" s="694">
        <f t="shared" si="107"/>
        <v>200</v>
      </c>
      <c r="AQ99" s="694"/>
      <c r="AR99" s="694"/>
      <c r="AS99" s="695"/>
      <c r="AT99" s="820"/>
      <c r="AU99" s="814"/>
      <c r="AV99" s="814"/>
      <c r="AW99" s="821"/>
      <c r="AX99" s="705"/>
      <c r="AY99" s="694"/>
      <c r="AZ99" s="694">
        <f>I99</f>
        <v>200</v>
      </c>
      <c r="BA99" s="706"/>
      <c r="BB99" s="715"/>
      <c r="BC99" s="694"/>
      <c r="BD99" s="694"/>
      <c r="BE99" s="694"/>
      <c r="BF99" s="694">
        <f t="shared" si="124"/>
        <v>0</v>
      </c>
      <c r="BG99" s="694"/>
      <c r="BH99" s="694"/>
      <c r="BI99" s="694"/>
      <c r="BJ99" s="694">
        <f>I99</f>
        <v>200</v>
      </c>
      <c r="BK99" s="694"/>
      <c r="BL99" s="694" t="s">
        <v>102</v>
      </c>
      <c r="BM99" s="869"/>
      <c r="BN99" s="694"/>
      <c r="BO99" s="694"/>
      <c r="BP99" s="694">
        <f>I99</f>
        <v>200</v>
      </c>
      <c r="BQ99" s="694"/>
      <c r="BR99" s="694">
        <f t="shared" si="49"/>
        <v>0</v>
      </c>
      <c r="BS99" s="721">
        <f t="shared" si="117"/>
        <v>512680</v>
      </c>
      <c r="BT99" s="721">
        <f t="shared" si="118"/>
        <v>112585.666666666</v>
      </c>
      <c r="BU99" s="721">
        <f t="shared" si="119"/>
        <v>113993.666666666</v>
      </c>
      <c r="BV99" s="721">
        <f t="shared" si="120"/>
        <v>113802.666666666</v>
      </c>
      <c r="BW99" s="721">
        <f t="shared" si="121"/>
        <v>114669.333333333</v>
      </c>
      <c r="BX99" s="721"/>
    </row>
    <row r="100" s="625" customFormat="1" ht="32" customHeight="1" spans="1:76">
      <c r="A100" s="642">
        <v>45716</v>
      </c>
      <c r="B100" s="643" t="s">
        <v>572</v>
      </c>
      <c r="C100" s="644" t="s">
        <v>573</v>
      </c>
      <c r="D100" s="645">
        <v>4500158504</v>
      </c>
      <c r="E100" s="650"/>
      <c r="F100" s="645" t="s">
        <v>656</v>
      </c>
      <c r="G100" s="648" t="s">
        <v>564</v>
      </c>
      <c r="H100" s="648" t="s">
        <v>3</v>
      </c>
      <c r="I100" s="657">
        <v>200</v>
      </c>
      <c r="J100" s="657">
        <v>0</v>
      </c>
      <c r="K100" s="657">
        <v>8</v>
      </c>
      <c r="L100" s="657">
        <f t="shared" si="68"/>
        <v>25</v>
      </c>
      <c r="M100" s="658">
        <v>45756</v>
      </c>
      <c r="N100" s="658">
        <v>45752</v>
      </c>
      <c r="O100" s="659"/>
      <c r="P100" s="659" t="s">
        <v>93</v>
      </c>
      <c r="Q100" s="845"/>
      <c r="R100" s="845"/>
      <c r="S100" s="845"/>
      <c r="T100" s="845"/>
      <c r="U100" s="777" t="s">
        <v>649</v>
      </c>
      <c r="V100" s="659"/>
      <c r="W100" s="666" t="s">
        <v>650</v>
      </c>
      <c r="X100" s="666"/>
      <c r="Y100" s="666" t="s">
        <v>651</v>
      </c>
      <c r="Z100" s="666"/>
      <c r="AA100" s="666"/>
      <c r="AB100" s="650" t="s">
        <v>652</v>
      </c>
      <c r="AC100" s="657" t="s">
        <v>653</v>
      </c>
      <c r="AD100" s="681">
        <v>4.2589</v>
      </c>
      <c r="AE100" s="682">
        <f t="shared" si="123"/>
        <v>851.78</v>
      </c>
      <c r="AF100" s="657" t="s">
        <v>654</v>
      </c>
      <c r="AG100" s="657" t="s">
        <v>564</v>
      </c>
      <c r="AH100" s="657" t="s">
        <v>101</v>
      </c>
      <c r="AI100" s="686"/>
      <c r="AJ100" s="683">
        <f>I100</f>
        <v>200</v>
      </c>
      <c r="AK100" s="686"/>
      <c r="AL100" s="683"/>
      <c r="AM100" s="687"/>
      <c r="AN100" s="683"/>
      <c r="AO100" s="814"/>
      <c r="AP100" s="694">
        <f t="shared" si="107"/>
        <v>200</v>
      </c>
      <c r="AQ100" s="694"/>
      <c r="AR100" s="694"/>
      <c r="AS100" s="695"/>
      <c r="AT100" s="820"/>
      <c r="AU100" s="814"/>
      <c r="AV100" s="814"/>
      <c r="AW100" s="821"/>
      <c r="AX100" s="705"/>
      <c r="AY100" s="694">
        <f>I100</f>
        <v>200</v>
      </c>
      <c r="AZ100" s="694"/>
      <c r="BA100" s="706"/>
      <c r="BB100" s="715"/>
      <c r="BC100" s="694"/>
      <c r="BD100" s="694"/>
      <c r="BE100" s="694"/>
      <c r="BF100" s="694">
        <f t="shared" si="124"/>
        <v>0</v>
      </c>
      <c r="BG100" s="694"/>
      <c r="BH100" s="694"/>
      <c r="BI100" s="694"/>
      <c r="BJ100" s="694">
        <f>I100</f>
        <v>200</v>
      </c>
      <c r="BK100" s="694"/>
      <c r="BL100" s="694" t="s">
        <v>102</v>
      </c>
      <c r="BM100" s="869"/>
      <c r="BN100" s="694"/>
      <c r="BO100" s="694">
        <f>I100</f>
        <v>200</v>
      </c>
      <c r="BP100" s="694"/>
      <c r="BQ100" s="694"/>
      <c r="BR100" s="694">
        <f t="shared" si="49"/>
        <v>0</v>
      </c>
      <c r="BS100" s="721">
        <f t="shared" si="117"/>
        <v>512680</v>
      </c>
      <c r="BT100" s="721">
        <f t="shared" si="118"/>
        <v>112585.666666666</v>
      </c>
      <c r="BU100" s="721">
        <f t="shared" si="119"/>
        <v>113793.666666666</v>
      </c>
      <c r="BV100" s="721">
        <f t="shared" si="120"/>
        <v>113802.666666666</v>
      </c>
      <c r="BW100" s="721">
        <f t="shared" si="121"/>
        <v>114669.333333333</v>
      </c>
      <c r="BX100" s="721"/>
    </row>
    <row r="101" s="625" customFormat="1" ht="32" customHeight="1" spans="1:76">
      <c r="A101" s="642">
        <v>45705</v>
      </c>
      <c r="B101" s="643" t="s">
        <v>657</v>
      </c>
      <c r="C101" s="644" t="s">
        <v>658</v>
      </c>
      <c r="D101" s="645">
        <v>4500157811</v>
      </c>
      <c r="E101" s="650" t="s">
        <v>659</v>
      </c>
      <c r="F101" s="645" t="s">
        <v>660</v>
      </c>
      <c r="G101" s="648" t="s">
        <v>441</v>
      </c>
      <c r="H101" s="648" t="s">
        <v>442</v>
      </c>
      <c r="I101" s="657">
        <v>656</v>
      </c>
      <c r="J101" s="657">
        <v>0</v>
      </c>
      <c r="K101" s="657">
        <v>8</v>
      </c>
      <c r="L101" s="657">
        <f t="shared" si="68"/>
        <v>82</v>
      </c>
      <c r="M101" s="658">
        <v>45765</v>
      </c>
      <c r="N101" s="658">
        <v>45761</v>
      </c>
      <c r="O101" s="659"/>
      <c r="P101" s="659" t="s">
        <v>93</v>
      </c>
      <c r="Q101" s="845"/>
      <c r="R101" s="845"/>
      <c r="S101" s="845"/>
      <c r="T101" s="845"/>
      <c r="U101" s="777" t="s">
        <v>661</v>
      </c>
      <c r="V101" s="659"/>
      <c r="W101" s="666" t="s">
        <v>662</v>
      </c>
      <c r="X101" s="666"/>
      <c r="Y101" s="666" t="s">
        <v>663</v>
      </c>
      <c r="Z101" s="666"/>
      <c r="AA101" s="666"/>
      <c r="AB101" s="650" t="s">
        <v>664</v>
      </c>
      <c r="AC101" s="657" t="s">
        <v>665</v>
      </c>
      <c r="AD101" s="681">
        <v>4.2475</v>
      </c>
      <c r="AE101" s="682">
        <f t="shared" si="123"/>
        <v>2786.36</v>
      </c>
      <c r="AF101" s="657" t="s">
        <v>666</v>
      </c>
      <c r="AG101" s="657" t="s">
        <v>447</v>
      </c>
      <c r="AH101" s="657" t="s">
        <v>101</v>
      </c>
      <c r="AI101" s="684"/>
      <c r="AJ101" s="683"/>
      <c r="AK101" s="684"/>
      <c r="AL101" s="683">
        <f>I101</f>
        <v>656</v>
      </c>
      <c r="AM101" s="684"/>
      <c r="AN101" s="683"/>
      <c r="AO101" s="812"/>
      <c r="AP101" s="694">
        <f t="shared" si="107"/>
        <v>656</v>
      </c>
      <c r="AQ101" s="694"/>
      <c r="AR101" s="694"/>
      <c r="AS101" s="695"/>
      <c r="AT101" s="818"/>
      <c r="AU101" s="812"/>
      <c r="AV101" s="812"/>
      <c r="AW101" s="819"/>
      <c r="AX101" s="705">
        <f>I101/4</f>
        <v>164</v>
      </c>
      <c r="AY101" s="694">
        <f>I101/4</f>
        <v>164</v>
      </c>
      <c r="AZ101" s="694">
        <f>I101/4</f>
        <v>164</v>
      </c>
      <c r="BA101" s="706">
        <f>I101/4</f>
        <v>164</v>
      </c>
      <c r="BB101" s="715"/>
      <c r="BC101" s="694"/>
      <c r="BD101" s="694"/>
      <c r="BE101" s="694"/>
      <c r="BF101" s="694">
        <f t="shared" si="124"/>
        <v>0</v>
      </c>
      <c r="BG101" s="694"/>
      <c r="BH101" s="694"/>
      <c r="BI101" s="694"/>
      <c r="BJ101" s="694"/>
      <c r="BK101" s="694">
        <f>I101</f>
        <v>656</v>
      </c>
      <c r="BL101" s="694" t="s">
        <v>102</v>
      </c>
      <c r="BM101" s="812"/>
      <c r="BN101" s="694">
        <f>I101/4</f>
        <v>164</v>
      </c>
      <c r="BO101" s="694">
        <f>I101/4</f>
        <v>164</v>
      </c>
      <c r="BP101" s="694">
        <f>I101/4</f>
        <v>164</v>
      </c>
      <c r="BQ101" s="694">
        <f>I101/4</f>
        <v>164</v>
      </c>
      <c r="BR101" s="694">
        <f t="shared" ref="BR101:BR164" si="125">BN101+BO101+BP101+BQ101-I101</f>
        <v>0</v>
      </c>
      <c r="BS101" s="721">
        <f t="shared" si="117"/>
        <v>513136</v>
      </c>
      <c r="BT101" s="721">
        <f t="shared" si="118"/>
        <v>112421.666666666</v>
      </c>
      <c r="BU101" s="721">
        <f t="shared" si="119"/>
        <v>113629.666666666</v>
      </c>
      <c r="BV101" s="721">
        <f t="shared" si="120"/>
        <v>113638.666666666</v>
      </c>
      <c r="BW101" s="721">
        <f t="shared" si="121"/>
        <v>114505.333333333</v>
      </c>
      <c r="BX101" s="721"/>
    </row>
    <row r="102" s="625" customFormat="1" ht="32" customHeight="1" spans="1:76">
      <c r="A102" s="642">
        <v>45735</v>
      </c>
      <c r="B102" s="643" t="s">
        <v>572</v>
      </c>
      <c r="C102" s="644" t="s">
        <v>573</v>
      </c>
      <c r="D102" s="645">
        <v>4500160671</v>
      </c>
      <c r="E102" s="650"/>
      <c r="F102" s="645" t="s">
        <v>667</v>
      </c>
      <c r="G102" s="649" t="s">
        <v>548</v>
      </c>
      <c r="H102" s="648" t="s">
        <v>4</v>
      </c>
      <c r="I102" s="657">
        <v>520</v>
      </c>
      <c r="J102" s="657">
        <v>0</v>
      </c>
      <c r="K102" s="657">
        <v>8</v>
      </c>
      <c r="L102" s="657">
        <f t="shared" si="68"/>
        <v>65</v>
      </c>
      <c r="M102" s="658">
        <v>45772</v>
      </c>
      <c r="N102" s="658">
        <v>45768</v>
      </c>
      <c r="O102" s="659"/>
      <c r="P102" s="659" t="s">
        <v>93</v>
      </c>
      <c r="Q102" s="845"/>
      <c r="R102" s="845"/>
      <c r="S102" s="845"/>
      <c r="T102" s="845"/>
      <c r="U102" s="777" t="s">
        <v>668</v>
      </c>
      <c r="V102" s="659"/>
      <c r="W102" s="666" t="s">
        <v>669</v>
      </c>
      <c r="X102" s="666"/>
      <c r="Y102" s="666" t="s">
        <v>670</v>
      </c>
      <c r="Z102" s="666"/>
      <c r="AA102" s="666"/>
      <c r="AB102" s="650" t="s">
        <v>671</v>
      </c>
      <c r="AC102" s="657" t="s">
        <v>672</v>
      </c>
      <c r="AD102" s="681">
        <v>4.0921</v>
      </c>
      <c r="AE102" s="682">
        <f t="shared" si="123"/>
        <v>2127.892</v>
      </c>
      <c r="AF102" s="657" t="s">
        <v>673</v>
      </c>
      <c r="AG102" s="657" t="s">
        <v>548</v>
      </c>
      <c r="AH102" s="657" t="s">
        <v>101</v>
      </c>
      <c r="AI102" s="686"/>
      <c r="AJ102" s="683">
        <f>I102</f>
        <v>520</v>
      </c>
      <c r="AK102" s="686"/>
      <c r="AL102" s="683"/>
      <c r="AM102" s="852"/>
      <c r="AN102" s="683"/>
      <c r="AO102" s="814"/>
      <c r="AP102" s="694">
        <f t="shared" si="107"/>
        <v>520</v>
      </c>
      <c r="AQ102" s="694"/>
      <c r="AR102" s="694"/>
      <c r="AS102" s="695"/>
      <c r="AT102" s="820"/>
      <c r="AU102" s="814"/>
      <c r="AV102" s="814"/>
      <c r="AW102" s="821"/>
      <c r="AX102" s="705"/>
      <c r="AY102" s="694"/>
      <c r="AZ102" s="694">
        <f>I102</f>
        <v>520</v>
      </c>
      <c r="BA102" s="706"/>
      <c r="BB102" s="715"/>
      <c r="BC102" s="694"/>
      <c r="BD102" s="694"/>
      <c r="BE102" s="694"/>
      <c r="BF102" s="694"/>
      <c r="BG102" s="694"/>
      <c r="BH102" s="694"/>
      <c r="BI102" s="694"/>
      <c r="BJ102" s="694">
        <f>I102</f>
        <v>520</v>
      </c>
      <c r="BK102" s="694"/>
      <c r="BL102" s="694" t="s">
        <v>102</v>
      </c>
      <c r="BM102" s="860"/>
      <c r="BN102" s="694"/>
      <c r="BO102" s="694"/>
      <c r="BP102" s="694">
        <f>I102</f>
        <v>520</v>
      </c>
      <c r="BQ102" s="694"/>
      <c r="BR102" s="694">
        <f t="shared" si="125"/>
        <v>0</v>
      </c>
      <c r="BS102" s="721">
        <f t="shared" si="117"/>
        <v>513000</v>
      </c>
      <c r="BT102" s="721">
        <f t="shared" ref="BT102:BT112" si="126">BT101-BN102</f>
        <v>112421.666666666</v>
      </c>
      <c r="BU102" s="721">
        <f t="shared" ref="BU102:BU112" si="127">BU101-BO102</f>
        <v>113629.666666666</v>
      </c>
      <c r="BV102" s="721">
        <f t="shared" ref="BV102:BV112" si="128">BV101-BP102</f>
        <v>113118.666666666</v>
      </c>
      <c r="BW102" s="721">
        <f t="shared" ref="BW102:BW112" si="129">BW101-BQ102</f>
        <v>114505.333333333</v>
      </c>
      <c r="BX102" s="721"/>
    </row>
    <row r="103" s="625" customFormat="1" ht="32" customHeight="1" spans="1:76">
      <c r="A103" s="642">
        <v>45735</v>
      </c>
      <c r="B103" s="643" t="s">
        <v>572</v>
      </c>
      <c r="C103" s="644" t="s">
        <v>573</v>
      </c>
      <c r="D103" s="645">
        <v>4500160671</v>
      </c>
      <c r="E103" s="650"/>
      <c r="F103" s="645" t="s">
        <v>674</v>
      </c>
      <c r="G103" s="649" t="s">
        <v>273</v>
      </c>
      <c r="H103" s="648" t="s">
        <v>2</v>
      </c>
      <c r="I103" s="657">
        <v>520</v>
      </c>
      <c r="J103" s="657">
        <v>0</v>
      </c>
      <c r="K103" s="657">
        <v>8</v>
      </c>
      <c r="L103" s="657">
        <f t="shared" si="68"/>
        <v>65</v>
      </c>
      <c r="M103" s="658">
        <v>45772</v>
      </c>
      <c r="N103" s="658">
        <v>45768</v>
      </c>
      <c r="O103" s="659"/>
      <c r="P103" s="659" t="s">
        <v>93</v>
      </c>
      <c r="Q103" s="845"/>
      <c r="R103" s="845"/>
      <c r="S103" s="845"/>
      <c r="T103" s="845"/>
      <c r="U103" s="777" t="s">
        <v>668</v>
      </c>
      <c r="V103" s="659"/>
      <c r="W103" s="666" t="s">
        <v>669</v>
      </c>
      <c r="X103" s="666"/>
      <c r="Y103" s="666" t="s">
        <v>670</v>
      </c>
      <c r="Z103" s="666"/>
      <c r="AA103" s="666"/>
      <c r="AB103" s="650" t="s">
        <v>671</v>
      </c>
      <c r="AC103" s="657" t="s">
        <v>672</v>
      </c>
      <c r="AD103" s="681">
        <v>4.0921</v>
      </c>
      <c r="AE103" s="682">
        <f t="shared" si="123"/>
        <v>2127.892</v>
      </c>
      <c r="AF103" s="657" t="s">
        <v>673</v>
      </c>
      <c r="AG103" s="657" t="s">
        <v>273</v>
      </c>
      <c r="AH103" s="657" t="s">
        <v>101</v>
      </c>
      <c r="AI103" s="686"/>
      <c r="AJ103" s="683">
        <f>I103</f>
        <v>520</v>
      </c>
      <c r="AK103" s="686"/>
      <c r="AL103" s="683"/>
      <c r="AM103" s="852"/>
      <c r="AN103" s="683"/>
      <c r="AO103" s="814"/>
      <c r="AP103" s="694">
        <f t="shared" si="107"/>
        <v>520</v>
      </c>
      <c r="AQ103" s="694"/>
      <c r="AR103" s="694"/>
      <c r="AS103" s="695"/>
      <c r="AT103" s="820"/>
      <c r="AU103" s="814"/>
      <c r="AV103" s="814"/>
      <c r="AW103" s="821"/>
      <c r="AX103" s="705">
        <f>I103</f>
        <v>520</v>
      </c>
      <c r="AY103" s="694"/>
      <c r="AZ103" s="694"/>
      <c r="BA103" s="706"/>
      <c r="BB103" s="715"/>
      <c r="BC103" s="694"/>
      <c r="BD103" s="694"/>
      <c r="BE103" s="694"/>
      <c r="BF103" s="694"/>
      <c r="BG103" s="694"/>
      <c r="BH103" s="694"/>
      <c r="BI103" s="694"/>
      <c r="BJ103" s="694">
        <f>I103</f>
        <v>520</v>
      </c>
      <c r="BK103" s="694"/>
      <c r="BL103" s="694" t="s">
        <v>102</v>
      </c>
      <c r="BM103" s="860"/>
      <c r="BN103" s="694">
        <f>I103</f>
        <v>520</v>
      </c>
      <c r="BO103" s="694"/>
      <c r="BP103" s="694"/>
      <c r="BQ103" s="694"/>
      <c r="BR103" s="694">
        <f t="shared" si="125"/>
        <v>0</v>
      </c>
      <c r="BS103" s="721">
        <f t="shared" si="117"/>
        <v>513000</v>
      </c>
      <c r="BT103" s="721">
        <f t="shared" si="126"/>
        <v>111901.666666666</v>
      </c>
      <c r="BU103" s="721">
        <f t="shared" si="127"/>
        <v>113629.666666666</v>
      </c>
      <c r="BV103" s="721">
        <f t="shared" si="128"/>
        <v>113118.666666666</v>
      </c>
      <c r="BW103" s="721">
        <f t="shared" si="129"/>
        <v>114505.333333333</v>
      </c>
      <c r="BX103" s="721"/>
    </row>
    <row r="104" s="625" customFormat="1" ht="32" customHeight="1" spans="1:76">
      <c r="A104" s="642">
        <v>45735</v>
      </c>
      <c r="B104" s="643" t="s">
        <v>572</v>
      </c>
      <c r="C104" s="644" t="s">
        <v>573</v>
      </c>
      <c r="D104" s="645">
        <v>4500160671</v>
      </c>
      <c r="E104" s="650"/>
      <c r="F104" s="645" t="s">
        <v>675</v>
      </c>
      <c r="G104" s="649" t="s">
        <v>564</v>
      </c>
      <c r="H104" s="648" t="s">
        <v>3</v>
      </c>
      <c r="I104" s="657">
        <v>520</v>
      </c>
      <c r="J104" s="657">
        <v>0</v>
      </c>
      <c r="K104" s="657">
        <v>8</v>
      </c>
      <c r="L104" s="657">
        <f t="shared" si="68"/>
        <v>65</v>
      </c>
      <c r="M104" s="658">
        <v>45772</v>
      </c>
      <c r="N104" s="658">
        <v>45768</v>
      </c>
      <c r="O104" s="659"/>
      <c r="P104" s="659" t="s">
        <v>93</v>
      </c>
      <c r="Q104" s="845"/>
      <c r="R104" s="845"/>
      <c r="S104" s="845"/>
      <c r="T104" s="845"/>
      <c r="U104" s="777" t="s">
        <v>668</v>
      </c>
      <c r="V104" s="659"/>
      <c r="W104" s="666" t="s">
        <v>669</v>
      </c>
      <c r="X104" s="666"/>
      <c r="Y104" s="666" t="s">
        <v>670</v>
      </c>
      <c r="Z104" s="666"/>
      <c r="AA104" s="666"/>
      <c r="AB104" s="650" t="s">
        <v>671</v>
      </c>
      <c r="AC104" s="657" t="s">
        <v>672</v>
      </c>
      <c r="AD104" s="681">
        <v>4.0921</v>
      </c>
      <c r="AE104" s="682">
        <f t="shared" si="123"/>
        <v>2127.892</v>
      </c>
      <c r="AF104" s="657" t="s">
        <v>673</v>
      </c>
      <c r="AG104" s="657" t="s">
        <v>564</v>
      </c>
      <c r="AH104" s="657" t="s">
        <v>101</v>
      </c>
      <c r="AI104" s="686"/>
      <c r="AJ104" s="683">
        <f>I104</f>
        <v>520</v>
      </c>
      <c r="AK104" s="686"/>
      <c r="AL104" s="683"/>
      <c r="AM104" s="852"/>
      <c r="AN104" s="683"/>
      <c r="AO104" s="814"/>
      <c r="AP104" s="694">
        <f t="shared" si="107"/>
        <v>520</v>
      </c>
      <c r="AQ104" s="694"/>
      <c r="AR104" s="694"/>
      <c r="AS104" s="695"/>
      <c r="AT104" s="820"/>
      <c r="AU104" s="814"/>
      <c r="AV104" s="814"/>
      <c r="AW104" s="821"/>
      <c r="AX104" s="705"/>
      <c r="AY104" s="694">
        <f>I104</f>
        <v>520</v>
      </c>
      <c r="AZ104" s="694"/>
      <c r="BA104" s="706"/>
      <c r="BB104" s="715"/>
      <c r="BC104" s="694"/>
      <c r="BD104" s="694"/>
      <c r="BE104" s="694"/>
      <c r="BF104" s="694"/>
      <c r="BG104" s="694"/>
      <c r="BH104" s="694"/>
      <c r="BI104" s="694"/>
      <c r="BJ104" s="694">
        <f>I104</f>
        <v>520</v>
      </c>
      <c r="BK104" s="694"/>
      <c r="BL104" s="694" t="s">
        <v>102</v>
      </c>
      <c r="BM104" s="860"/>
      <c r="BN104" s="694"/>
      <c r="BO104" s="694">
        <f>I104</f>
        <v>520</v>
      </c>
      <c r="BP104" s="694"/>
      <c r="BQ104" s="694"/>
      <c r="BR104" s="694">
        <f t="shared" si="125"/>
        <v>0</v>
      </c>
      <c r="BS104" s="721">
        <f t="shared" si="117"/>
        <v>513000</v>
      </c>
      <c r="BT104" s="721">
        <f t="shared" si="126"/>
        <v>111901.666666666</v>
      </c>
      <c r="BU104" s="721">
        <f t="shared" si="127"/>
        <v>113109.666666666</v>
      </c>
      <c r="BV104" s="721">
        <f t="shared" si="128"/>
        <v>113118.666666666</v>
      </c>
      <c r="BW104" s="721">
        <f t="shared" si="129"/>
        <v>114505.333333333</v>
      </c>
      <c r="BX104" s="721"/>
    </row>
    <row r="105" s="625" customFormat="1" ht="32" customHeight="1" spans="1:76">
      <c r="A105" s="642">
        <v>45689</v>
      </c>
      <c r="B105" s="643" t="s">
        <v>657</v>
      </c>
      <c r="C105" s="644" t="s">
        <v>658</v>
      </c>
      <c r="D105" s="645">
        <v>4500157818</v>
      </c>
      <c r="E105" s="650" t="s">
        <v>676</v>
      </c>
      <c r="F105" s="645" t="s">
        <v>677</v>
      </c>
      <c r="G105" s="648" t="s">
        <v>441</v>
      </c>
      <c r="H105" s="648" t="s">
        <v>442</v>
      </c>
      <c r="I105" s="657">
        <v>640</v>
      </c>
      <c r="J105" s="657">
        <v>0</v>
      </c>
      <c r="K105" s="657">
        <v>8</v>
      </c>
      <c r="L105" s="657">
        <f t="shared" si="68"/>
        <v>80</v>
      </c>
      <c r="M105" s="658">
        <v>45777</v>
      </c>
      <c r="N105" s="658">
        <v>45773</v>
      </c>
      <c r="O105" s="659"/>
      <c r="P105" s="659" t="s">
        <v>93</v>
      </c>
      <c r="Q105" s="845"/>
      <c r="R105" s="845"/>
      <c r="S105" s="845"/>
      <c r="T105" s="845"/>
      <c r="U105" s="777" t="s">
        <v>678</v>
      </c>
      <c r="V105" s="659"/>
      <c r="W105" s="666" t="s">
        <v>679</v>
      </c>
      <c r="X105" s="666"/>
      <c r="Y105" s="666" t="s">
        <v>663</v>
      </c>
      <c r="Z105" s="666"/>
      <c r="AA105" s="666"/>
      <c r="AB105" s="650" t="s">
        <v>680</v>
      </c>
      <c r="AC105" s="657" t="s">
        <v>665</v>
      </c>
      <c r="AD105" s="681">
        <v>4.0921</v>
      </c>
      <c r="AE105" s="682">
        <f t="shared" si="123"/>
        <v>2618.944</v>
      </c>
      <c r="AF105" s="657" t="s">
        <v>681</v>
      </c>
      <c r="AG105" s="657" t="s">
        <v>447</v>
      </c>
      <c r="AH105" s="657" t="s">
        <v>101</v>
      </c>
      <c r="AI105" s="684"/>
      <c r="AJ105" s="683"/>
      <c r="AK105" s="684"/>
      <c r="AL105" s="683">
        <f>I105</f>
        <v>640</v>
      </c>
      <c r="AM105" s="684"/>
      <c r="AN105" s="683"/>
      <c r="AO105" s="812"/>
      <c r="AP105" s="694">
        <f t="shared" si="107"/>
        <v>640</v>
      </c>
      <c r="AQ105" s="694"/>
      <c r="AR105" s="694"/>
      <c r="AS105" s="695"/>
      <c r="AT105" s="818"/>
      <c r="AU105" s="812"/>
      <c r="AV105" s="812"/>
      <c r="AW105" s="819"/>
      <c r="AX105" s="705">
        <f t="shared" ref="AX105:AX123" si="130">I105/4</f>
        <v>160</v>
      </c>
      <c r="AY105" s="694">
        <f>AX105</f>
        <v>160</v>
      </c>
      <c r="AZ105" s="694">
        <f>AX105</f>
        <v>160</v>
      </c>
      <c r="BA105" s="706">
        <f>AX105</f>
        <v>160</v>
      </c>
      <c r="BB105" s="715"/>
      <c r="BC105" s="694"/>
      <c r="BD105" s="694"/>
      <c r="BE105" s="694"/>
      <c r="BF105" s="694">
        <f>SUM(AT105:BE105)-I105</f>
        <v>0</v>
      </c>
      <c r="BG105" s="694"/>
      <c r="BH105" s="694"/>
      <c r="BI105" s="694"/>
      <c r="BJ105" s="694"/>
      <c r="BK105" s="694">
        <f>I105</f>
        <v>640</v>
      </c>
      <c r="BL105" s="694" t="s">
        <v>102</v>
      </c>
      <c r="BM105" s="812"/>
      <c r="BN105" s="694">
        <f>I105/4</f>
        <v>160</v>
      </c>
      <c r="BO105" s="694">
        <f>I105/4</f>
        <v>160</v>
      </c>
      <c r="BP105" s="694">
        <f>I105/4</f>
        <v>160</v>
      </c>
      <c r="BQ105" s="694">
        <f>I105/4</f>
        <v>160</v>
      </c>
      <c r="BR105" s="694">
        <f t="shared" si="125"/>
        <v>0</v>
      </c>
      <c r="BS105" s="721">
        <f t="shared" si="117"/>
        <v>513120</v>
      </c>
      <c r="BT105" s="721">
        <f t="shared" si="126"/>
        <v>111741.666666666</v>
      </c>
      <c r="BU105" s="721">
        <f t="shared" si="127"/>
        <v>112949.666666666</v>
      </c>
      <c r="BV105" s="721">
        <f t="shared" si="128"/>
        <v>112958.666666666</v>
      </c>
      <c r="BW105" s="721">
        <f t="shared" si="129"/>
        <v>114345.333333333</v>
      </c>
      <c r="BX105" s="721"/>
    </row>
    <row r="106" s="625" customFormat="1" ht="32" customHeight="1" spans="1:76">
      <c r="A106" s="642">
        <v>45579</v>
      </c>
      <c r="B106" s="643" t="s">
        <v>88</v>
      </c>
      <c r="C106" s="644" t="s">
        <v>89</v>
      </c>
      <c r="D106" s="645">
        <v>4500147531</v>
      </c>
      <c r="E106" s="650">
        <v>9650903911</v>
      </c>
      <c r="F106" s="645" t="s">
        <v>682</v>
      </c>
      <c r="G106" s="649" t="s">
        <v>91</v>
      </c>
      <c r="H106" s="648" t="s">
        <v>84</v>
      </c>
      <c r="I106" s="657">
        <v>198</v>
      </c>
      <c r="J106" s="657">
        <v>0</v>
      </c>
      <c r="K106" s="657">
        <v>1</v>
      </c>
      <c r="L106" s="657">
        <f t="shared" si="68"/>
        <v>198</v>
      </c>
      <c r="M106" s="658">
        <v>45772</v>
      </c>
      <c r="N106" s="658">
        <v>45768</v>
      </c>
      <c r="O106" s="659" t="s">
        <v>683</v>
      </c>
      <c r="P106" s="659" t="s">
        <v>93</v>
      </c>
      <c r="Q106" s="845"/>
      <c r="R106" s="845"/>
      <c r="S106" s="845"/>
      <c r="T106" s="845"/>
      <c r="U106" s="777" t="s">
        <v>684</v>
      </c>
      <c r="V106" s="659"/>
      <c r="W106" s="666" t="s">
        <v>685</v>
      </c>
      <c r="X106" s="666" t="s">
        <v>85</v>
      </c>
      <c r="Y106" s="666" t="s">
        <v>343</v>
      </c>
      <c r="Z106" s="666"/>
      <c r="AA106" s="666"/>
      <c r="AB106" s="650" t="s">
        <v>686</v>
      </c>
      <c r="AC106" s="657" t="s">
        <v>98</v>
      </c>
      <c r="AD106" s="681">
        <v>4.4107</v>
      </c>
      <c r="AE106" s="682">
        <f t="shared" si="123"/>
        <v>873.3186</v>
      </c>
      <c r="AF106" s="657" t="s">
        <v>687</v>
      </c>
      <c r="AG106" s="648" t="s">
        <v>100</v>
      </c>
      <c r="AH106" s="657" t="s">
        <v>101</v>
      </c>
      <c r="AI106" s="684"/>
      <c r="AJ106" s="683"/>
      <c r="AK106" s="684"/>
      <c r="AL106" s="683">
        <f>I106</f>
        <v>198</v>
      </c>
      <c r="AM106" s="684"/>
      <c r="AN106" s="683"/>
      <c r="AO106" s="812"/>
      <c r="AP106" s="694">
        <f t="shared" si="107"/>
        <v>198</v>
      </c>
      <c r="AQ106" s="694"/>
      <c r="AR106" s="694"/>
      <c r="AS106" s="695"/>
      <c r="AT106" s="818"/>
      <c r="AU106" s="812"/>
      <c r="AV106" s="812"/>
      <c r="AW106" s="819"/>
      <c r="AX106" s="705">
        <f t="shared" si="130"/>
        <v>49.5</v>
      </c>
      <c r="AY106" s="694">
        <f>AX106</f>
        <v>49.5</v>
      </c>
      <c r="AZ106" s="694">
        <f>AX106</f>
        <v>49.5</v>
      </c>
      <c r="BA106" s="706">
        <f>AX106</f>
        <v>49.5</v>
      </c>
      <c r="BB106" s="715"/>
      <c r="BC106" s="694"/>
      <c r="BD106" s="694"/>
      <c r="BE106" s="694"/>
      <c r="BF106" s="694">
        <f>SUM(AT106:BE106)-I106</f>
        <v>0</v>
      </c>
      <c r="BG106" s="694"/>
      <c r="BH106" s="694"/>
      <c r="BI106" s="694"/>
      <c r="BJ106" s="694"/>
      <c r="BK106" s="694">
        <f>I106</f>
        <v>198</v>
      </c>
      <c r="BL106" s="694" t="s">
        <v>102</v>
      </c>
      <c r="BM106" s="812"/>
      <c r="BN106" s="694">
        <f>I106/4</f>
        <v>49.5</v>
      </c>
      <c r="BO106" s="694">
        <f>I106/4</f>
        <v>49.5</v>
      </c>
      <c r="BP106" s="694">
        <f>I106/4</f>
        <v>49.5</v>
      </c>
      <c r="BQ106" s="694">
        <f>I106/4</f>
        <v>49.5</v>
      </c>
      <c r="BR106" s="694">
        <f t="shared" si="125"/>
        <v>0</v>
      </c>
      <c r="BS106" s="721">
        <f t="shared" si="117"/>
        <v>512678</v>
      </c>
      <c r="BT106" s="721">
        <f t="shared" si="126"/>
        <v>111692.166666666</v>
      </c>
      <c r="BU106" s="721">
        <f t="shared" si="127"/>
        <v>112900.166666666</v>
      </c>
      <c r="BV106" s="721">
        <f t="shared" si="128"/>
        <v>112909.166666666</v>
      </c>
      <c r="BW106" s="721">
        <f t="shared" si="129"/>
        <v>114295.833333333</v>
      </c>
      <c r="BX106" s="721"/>
    </row>
    <row r="107" s="625" customFormat="1" ht="32" customHeight="1" spans="1:76">
      <c r="A107" s="642">
        <v>45729</v>
      </c>
      <c r="B107" s="643" t="s">
        <v>688</v>
      </c>
      <c r="C107" s="644" t="s">
        <v>689</v>
      </c>
      <c r="D107" s="645">
        <v>4500159866</v>
      </c>
      <c r="E107" s="650"/>
      <c r="F107" s="645" t="s">
        <v>690</v>
      </c>
      <c r="G107" s="649" t="s">
        <v>83</v>
      </c>
      <c r="H107" s="648" t="s">
        <v>84</v>
      </c>
      <c r="I107" s="657">
        <v>120</v>
      </c>
      <c r="J107" s="657">
        <v>0</v>
      </c>
      <c r="K107" s="657">
        <v>8</v>
      </c>
      <c r="L107" s="657">
        <f t="shared" si="68"/>
        <v>15</v>
      </c>
      <c r="M107" s="658">
        <v>45769</v>
      </c>
      <c r="N107" s="658">
        <v>45765</v>
      </c>
      <c r="O107" s="659"/>
      <c r="P107" s="659" t="s">
        <v>93</v>
      </c>
      <c r="Q107" s="845"/>
      <c r="R107" s="845"/>
      <c r="S107" s="845"/>
      <c r="T107" s="845"/>
      <c r="U107" s="777" t="s">
        <v>691</v>
      </c>
      <c r="V107" s="659"/>
      <c r="W107" s="666" t="s">
        <v>679</v>
      </c>
      <c r="X107" s="666"/>
      <c r="Y107" s="666" t="s">
        <v>692</v>
      </c>
      <c r="Z107" s="666"/>
      <c r="AA107" s="666"/>
      <c r="AB107" s="650" t="s">
        <v>693</v>
      </c>
      <c r="AC107" s="657" t="s">
        <v>113</v>
      </c>
      <c r="AD107" s="681">
        <v>4.1708</v>
      </c>
      <c r="AE107" s="682">
        <f t="shared" si="123"/>
        <v>500.496</v>
      </c>
      <c r="AF107" s="657" t="s">
        <v>694</v>
      </c>
      <c r="AG107" s="657" t="s">
        <v>83</v>
      </c>
      <c r="AH107" s="657" t="s">
        <v>101</v>
      </c>
      <c r="AI107" s="684"/>
      <c r="AJ107" s="683">
        <f>I107</f>
        <v>120</v>
      </c>
      <c r="AK107" s="684"/>
      <c r="AL107" s="683"/>
      <c r="AM107" s="787"/>
      <c r="AN107" s="683"/>
      <c r="AO107" s="812"/>
      <c r="AP107" s="694">
        <f t="shared" si="107"/>
        <v>120</v>
      </c>
      <c r="AQ107" s="694"/>
      <c r="AR107" s="694"/>
      <c r="AS107" s="695"/>
      <c r="AT107" s="818"/>
      <c r="AU107" s="812"/>
      <c r="AV107" s="812"/>
      <c r="AW107" s="819"/>
      <c r="AX107" s="705">
        <f t="shared" si="130"/>
        <v>30</v>
      </c>
      <c r="AY107" s="694">
        <f t="shared" ref="AY107:AY119" si="131">I107/4</f>
        <v>30</v>
      </c>
      <c r="AZ107" s="694">
        <f t="shared" ref="AZ107:AZ119" si="132">I107/4</f>
        <v>30</v>
      </c>
      <c r="BA107" s="706">
        <f t="shared" ref="BA107:BA119" si="133">I107/4</f>
        <v>30</v>
      </c>
      <c r="BB107" s="715"/>
      <c r="BC107" s="694"/>
      <c r="BD107" s="694"/>
      <c r="BE107" s="694"/>
      <c r="BF107" s="694"/>
      <c r="BG107" s="694"/>
      <c r="BH107" s="694"/>
      <c r="BI107" s="694"/>
      <c r="BJ107" s="694">
        <f t="shared" ref="BJ107:BJ127" si="134">I107</f>
        <v>120</v>
      </c>
      <c r="BK107" s="694"/>
      <c r="BL107" s="694" t="s">
        <v>102</v>
      </c>
      <c r="BM107" s="861"/>
      <c r="BN107" s="694">
        <f t="shared" ref="BN107:BN167" si="135">I107/4</f>
        <v>30</v>
      </c>
      <c r="BO107" s="694">
        <f t="shared" ref="BO107:BO167" si="136">I107/4</f>
        <v>30</v>
      </c>
      <c r="BP107" s="694">
        <f t="shared" ref="BP107:BP167" si="137">I107/4</f>
        <v>30</v>
      </c>
      <c r="BQ107" s="694">
        <f t="shared" ref="BQ107:BQ167" si="138">I107/4</f>
        <v>30</v>
      </c>
      <c r="BR107" s="694">
        <f t="shared" si="125"/>
        <v>0</v>
      </c>
      <c r="BS107" s="721">
        <f t="shared" si="117"/>
        <v>512600</v>
      </c>
      <c r="BT107" s="721">
        <f t="shared" si="126"/>
        <v>111662.166666666</v>
      </c>
      <c r="BU107" s="721">
        <f t="shared" si="127"/>
        <v>112870.166666666</v>
      </c>
      <c r="BV107" s="721">
        <f t="shared" si="128"/>
        <v>112879.166666666</v>
      </c>
      <c r="BW107" s="721">
        <f t="shared" si="129"/>
        <v>114265.833333333</v>
      </c>
      <c r="BX107" s="721"/>
    </row>
    <row r="108" s="625" customFormat="1" ht="32" customHeight="1" spans="1:76">
      <c r="A108" s="642">
        <v>45722</v>
      </c>
      <c r="B108" s="643" t="s">
        <v>695</v>
      </c>
      <c r="C108" s="644" t="s">
        <v>326</v>
      </c>
      <c r="D108" s="645">
        <v>4500159263</v>
      </c>
      <c r="E108" s="650" t="s">
        <v>696</v>
      </c>
      <c r="F108" s="645" t="s">
        <v>697</v>
      </c>
      <c r="G108" s="649" t="s">
        <v>83</v>
      </c>
      <c r="H108" s="648" t="s">
        <v>84</v>
      </c>
      <c r="I108" s="657">
        <v>464</v>
      </c>
      <c r="J108" s="657">
        <v>0</v>
      </c>
      <c r="K108" s="657">
        <v>8</v>
      </c>
      <c r="L108" s="657">
        <f t="shared" si="68"/>
        <v>58</v>
      </c>
      <c r="M108" s="658">
        <v>45771</v>
      </c>
      <c r="N108" s="658">
        <v>45768</v>
      </c>
      <c r="O108" s="659"/>
      <c r="P108" s="659" t="s">
        <v>93</v>
      </c>
      <c r="Q108" s="845"/>
      <c r="R108" s="845"/>
      <c r="S108" s="845"/>
      <c r="T108" s="845"/>
      <c r="U108" s="777" t="s">
        <v>698</v>
      </c>
      <c r="V108" s="659"/>
      <c r="W108" s="666" t="s">
        <v>699</v>
      </c>
      <c r="X108" s="666"/>
      <c r="Y108" s="666" t="s">
        <v>700</v>
      </c>
      <c r="Z108" s="666"/>
      <c r="AA108" s="666"/>
      <c r="AB108" s="650" t="s">
        <v>701</v>
      </c>
      <c r="AC108" s="657" t="s">
        <v>334</v>
      </c>
      <c r="AD108" s="681">
        <v>4.1036</v>
      </c>
      <c r="AE108" s="682">
        <f t="shared" si="123"/>
        <v>1904.0704</v>
      </c>
      <c r="AF108" s="657" t="s">
        <v>702</v>
      </c>
      <c r="AG108" s="791" t="s">
        <v>243</v>
      </c>
      <c r="AH108" s="657" t="s">
        <v>101</v>
      </c>
      <c r="AI108" s="684"/>
      <c r="AJ108" s="683"/>
      <c r="AK108" s="684"/>
      <c r="AL108" s="683">
        <f t="shared" ref="AL108:AL113" si="139">I108</f>
        <v>464</v>
      </c>
      <c r="AM108" s="685"/>
      <c r="AN108" s="683"/>
      <c r="AO108" s="812"/>
      <c r="AP108" s="694">
        <f t="shared" si="107"/>
        <v>464</v>
      </c>
      <c r="AQ108" s="694"/>
      <c r="AR108" s="694"/>
      <c r="AS108" s="695"/>
      <c r="AT108" s="818"/>
      <c r="AU108" s="812"/>
      <c r="AV108" s="812"/>
      <c r="AW108" s="819"/>
      <c r="AX108" s="705">
        <f t="shared" si="130"/>
        <v>116</v>
      </c>
      <c r="AY108" s="694">
        <f t="shared" si="131"/>
        <v>116</v>
      </c>
      <c r="AZ108" s="694">
        <f t="shared" si="132"/>
        <v>116</v>
      </c>
      <c r="BA108" s="706">
        <f t="shared" si="133"/>
        <v>116</v>
      </c>
      <c r="BB108" s="715"/>
      <c r="BC108" s="694"/>
      <c r="BD108" s="694"/>
      <c r="BE108" s="694"/>
      <c r="BF108" s="694"/>
      <c r="BG108" s="694"/>
      <c r="BH108" s="694"/>
      <c r="BI108" s="694"/>
      <c r="BJ108" s="694">
        <f t="shared" si="134"/>
        <v>464</v>
      </c>
      <c r="BK108" s="694"/>
      <c r="BL108" s="694" t="s">
        <v>102</v>
      </c>
      <c r="BM108" s="863"/>
      <c r="BN108" s="694">
        <f t="shared" si="135"/>
        <v>116</v>
      </c>
      <c r="BO108" s="694">
        <f t="shared" si="136"/>
        <v>116</v>
      </c>
      <c r="BP108" s="694">
        <f t="shared" si="137"/>
        <v>116</v>
      </c>
      <c r="BQ108" s="694">
        <f t="shared" si="138"/>
        <v>116</v>
      </c>
      <c r="BR108" s="694">
        <f t="shared" si="125"/>
        <v>0</v>
      </c>
      <c r="BS108" s="721">
        <f t="shared" si="117"/>
        <v>512944</v>
      </c>
      <c r="BT108" s="721">
        <f t="shared" si="126"/>
        <v>111546.166666666</v>
      </c>
      <c r="BU108" s="721">
        <f t="shared" si="127"/>
        <v>112754.166666666</v>
      </c>
      <c r="BV108" s="721">
        <f t="shared" si="128"/>
        <v>112763.166666666</v>
      </c>
      <c r="BW108" s="721">
        <f t="shared" si="129"/>
        <v>114149.833333333</v>
      </c>
      <c r="BX108" s="721"/>
    </row>
    <row r="109" s="625" customFormat="1" ht="32" customHeight="1" spans="1:76">
      <c r="A109" s="642">
        <v>45722</v>
      </c>
      <c r="B109" s="643" t="s">
        <v>695</v>
      </c>
      <c r="C109" s="644" t="s">
        <v>326</v>
      </c>
      <c r="D109" s="645">
        <v>4500159262</v>
      </c>
      <c r="E109" s="650" t="s">
        <v>703</v>
      </c>
      <c r="F109" s="645" t="s">
        <v>704</v>
      </c>
      <c r="G109" s="649" t="s">
        <v>83</v>
      </c>
      <c r="H109" s="648" t="s">
        <v>84</v>
      </c>
      <c r="I109" s="657">
        <v>608</v>
      </c>
      <c r="J109" s="657">
        <v>0</v>
      </c>
      <c r="K109" s="657">
        <v>8</v>
      </c>
      <c r="L109" s="657">
        <f t="shared" si="68"/>
        <v>76</v>
      </c>
      <c r="M109" s="658">
        <v>45771</v>
      </c>
      <c r="N109" s="658">
        <v>45768</v>
      </c>
      <c r="O109" s="659"/>
      <c r="P109" s="659" t="s">
        <v>93</v>
      </c>
      <c r="Q109" s="845"/>
      <c r="R109" s="845"/>
      <c r="S109" s="845"/>
      <c r="T109" s="845"/>
      <c r="U109" s="847" t="s">
        <v>705</v>
      </c>
      <c r="V109" s="659"/>
      <c r="W109" s="666" t="s">
        <v>699</v>
      </c>
      <c r="X109" s="666"/>
      <c r="Y109" s="666" t="s">
        <v>700</v>
      </c>
      <c r="Z109" s="666"/>
      <c r="AA109" s="666"/>
      <c r="AB109" s="650" t="s">
        <v>701</v>
      </c>
      <c r="AC109" s="657" t="s">
        <v>334</v>
      </c>
      <c r="AD109" s="681">
        <v>4.2475</v>
      </c>
      <c r="AE109" s="682">
        <f t="shared" si="123"/>
        <v>2582.48</v>
      </c>
      <c r="AF109" s="657" t="s">
        <v>706</v>
      </c>
      <c r="AG109" s="791" t="s">
        <v>243</v>
      </c>
      <c r="AH109" s="657" t="s">
        <v>101</v>
      </c>
      <c r="AI109" s="684"/>
      <c r="AJ109" s="683"/>
      <c r="AK109" s="684"/>
      <c r="AL109" s="683">
        <f t="shared" si="139"/>
        <v>608</v>
      </c>
      <c r="AM109" s="685"/>
      <c r="AN109" s="683"/>
      <c r="AO109" s="812"/>
      <c r="AP109" s="694">
        <f t="shared" si="107"/>
        <v>608</v>
      </c>
      <c r="AQ109" s="694"/>
      <c r="AR109" s="694"/>
      <c r="AS109" s="695"/>
      <c r="AT109" s="818"/>
      <c r="AU109" s="812"/>
      <c r="AV109" s="812"/>
      <c r="AW109" s="819"/>
      <c r="AX109" s="705">
        <f t="shared" si="130"/>
        <v>152</v>
      </c>
      <c r="AY109" s="694">
        <f t="shared" si="131"/>
        <v>152</v>
      </c>
      <c r="AZ109" s="694">
        <f t="shared" si="132"/>
        <v>152</v>
      </c>
      <c r="BA109" s="706">
        <f t="shared" si="133"/>
        <v>152</v>
      </c>
      <c r="BB109" s="715"/>
      <c r="BC109" s="694"/>
      <c r="BD109" s="694"/>
      <c r="BE109" s="694"/>
      <c r="BF109" s="694"/>
      <c r="BG109" s="694"/>
      <c r="BH109" s="694"/>
      <c r="BI109" s="694"/>
      <c r="BJ109" s="694">
        <f t="shared" si="134"/>
        <v>608</v>
      </c>
      <c r="BK109" s="694"/>
      <c r="BL109" s="694" t="s">
        <v>102</v>
      </c>
      <c r="BM109" s="863"/>
      <c r="BN109" s="694">
        <f t="shared" si="135"/>
        <v>152</v>
      </c>
      <c r="BO109" s="694">
        <f t="shared" si="136"/>
        <v>152</v>
      </c>
      <c r="BP109" s="694">
        <f t="shared" si="137"/>
        <v>152</v>
      </c>
      <c r="BQ109" s="694">
        <f t="shared" si="138"/>
        <v>152</v>
      </c>
      <c r="BR109" s="694">
        <f t="shared" si="125"/>
        <v>0</v>
      </c>
      <c r="BS109" s="721">
        <f t="shared" si="117"/>
        <v>513088</v>
      </c>
      <c r="BT109" s="721">
        <f t="shared" si="126"/>
        <v>111394.166666666</v>
      </c>
      <c r="BU109" s="721">
        <f t="shared" si="127"/>
        <v>112602.166666666</v>
      </c>
      <c r="BV109" s="721">
        <f t="shared" si="128"/>
        <v>112611.166666666</v>
      </c>
      <c r="BW109" s="721">
        <f t="shared" si="129"/>
        <v>113997.833333333</v>
      </c>
      <c r="BX109" s="721"/>
    </row>
    <row r="110" s="625" customFormat="1" ht="32" customHeight="1" spans="1:76">
      <c r="A110" s="642">
        <v>45722</v>
      </c>
      <c r="B110" s="643" t="s">
        <v>695</v>
      </c>
      <c r="C110" s="644" t="s">
        <v>326</v>
      </c>
      <c r="D110" s="645">
        <v>4500159256</v>
      </c>
      <c r="E110" s="650" t="s">
        <v>707</v>
      </c>
      <c r="F110" s="645" t="s">
        <v>708</v>
      </c>
      <c r="G110" s="649" t="s">
        <v>83</v>
      </c>
      <c r="H110" s="648" t="s">
        <v>84</v>
      </c>
      <c r="I110" s="657">
        <v>888</v>
      </c>
      <c r="J110" s="657">
        <v>0</v>
      </c>
      <c r="K110" s="657">
        <v>8</v>
      </c>
      <c r="L110" s="657">
        <f t="shared" si="68"/>
        <v>111</v>
      </c>
      <c r="M110" s="658">
        <v>45771</v>
      </c>
      <c r="N110" s="658">
        <v>45768</v>
      </c>
      <c r="O110" s="659"/>
      <c r="P110" s="659" t="s">
        <v>93</v>
      </c>
      <c r="Q110" s="845"/>
      <c r="R110" s="845"/>
      <c r="S110" s="845"/>
      <c r="T110" s="845"/>
      <c r="U110" s="777" t="s">
        <v>709</v>
      </c>
      <c r="V110" s="659"/>
      <c r="W110" s="666" t="s">
        <v>699</v>
      </c>
      <c r="X110" s="666"/>
      <c r="Y110" s="666" t="s">
        <v>700</v>
      </c>
      <c r="Z110" s="666"/>
      <c r="AA110" s="666"/>
      <c r="AB110" s="650" t="s">
        <v>701</v>
      </c>
      <c r="AC110" s="657" t="s">
        <v>334</v>
      </c>
      <c r="AD110" s="681">
        <v>4.2475</v>
      </c>
      <c r="AE110" s="682">
        <f t="shared" si="123"/>
        <v>3771.78</v>
      </c>
      <c r="AF110" s="657" t="s">
        <v>710</v>
      </c>
      <c r="AG110" s="791" t="s">
        <v>243</v>
      </c>
      <c r="AH110" s="657" t="s">
        <v>101</v>
      </c>
      <c r="AI110" s="684"/>
      <c r="AJ110" s="683"/>
      <c r="AK110" s="684"/>
      <c r="AL110" s="683">
        <f t="shared" si="139"/>
        <v>888</v>
      </c>
      <c r="AM110" s="685"/>
      <c r="AN110" s="683"/>
      <c r="AO110" s="812"/>
      <c r="AP110" s="694">
        <f t="shared" si="107"/>
        <v>888</v>
      </c>
      <c r="AQ110" s="694"/>
      <c r="AR110" s="694"/>
      <c r="AS110" s="695"/>
      <c r="AT110" s="818"/>
      <c r="AU110" s="812"/>
      <c r="AV110" s="812"/>
      <c r="AW110" s="819"/>
      <c r="AX110" s="705">
        <f t="shared" si="130"/>
        <v>222</v>
      </c>
      <c r="AY110" s="694">
        <f t="shared" si="131"/>
        <v>222</v>
      </c>
      <c r="AZ110" s="694">
        <f t="shared" si="132"/>
        <v>222</v>
      </c>
      <c r="BA110" s="706">
        <f t="shared" si="133"/>
        <v>222</v>
      </c>
      <c r="BB110" s="715"/>
      <c r="BC110" s="694"/>
      <c r="BD110" s="694"/>
      <c r="BE110" s="694"/>
      <c r="BF110" s="694"/>
      <c r="BG110" s="694"/>
      <c r="BH110" s="694"/>
      <c r="BI110" s="694"/>
      <c r="BJ110" s="694">
        <f t="shared" si="134"/>
        <v>888</v>
      </c>
      <c r="BK110" s="694"/>
      <c r="BL110" s="694" t="s">
        <v>102</v>
      </c>
      <c r="BM110" s="863"/>
      <c r="BN110" s="694">
        <f t="shared" si="135"/>
        <v>222</v>
      </c>
      <c r="BO110" s="694">
        <f t="shared" si="136"/>
        <v>222</v>
      </c>
      <c r="BP110" s="694">
        <f t="shared" si="137"/>
        <v>222</v>
      </c>
      <c r="BQ110" s="694">
        <f t="shared" si="138"/>
        <v>222</v>
      </c>
      <c r="BR110" s="694">
        <f t="shared" si="125"/>
        <v>0</v>
      </c>
      <c r="BS110" s="721">
        <f t="shared" si="117"/>
        <v>513368</v>
      </c>
      <c r="BT110" s="721">
        <f t="shared" si="126"/>
        <v>111172.166666666</v>
      </c>
      <c r="BU110" s="721">
        <f t="shared" si="127"/>
        <v>112380.166666666</v>
      </c>
      <c r="BV110" s="721">
        <f t="shared" si="128"/>
        <v>112389.166666666</v>
      </c>
      <c r="BW110" s="721">
        <f t="shared" si="129"/>
        <v>113775.833333333</v>
      </c>
      <c r="BX110" s="721"/>
    </row>
    <row r="111" s="625" customFormat="1" ht="32" customHeight="1" spans="1:76">
      <c r="A111" s="642">
        <v>45722</v>
      </c>
      <c r="B111" s="643" t="s">
        <v>695</v>
      </c>
      <c r="C111" s="644" t="s">
        <v>326</v>
      </c>
      <c r="D111" s="645">
        <v>4500159248</v>
      </c>
      <c r="E111" s="650" t="s">
        <v>711</v>
      </c>
      <c r="F111" s="645" t="s">
        <v>712</v>
      </c>
      <c r="G111" s="649" t="s">
        <v>83</v>
      </c>
      <c r="H111" s="648" t="s">
        <v>84</v>
      </c>
      <c r="I111" s="657">
        <v>504</v>
      </c>
      <c r="J111" s="657">
        <v>0</v>
      </c>
      <c r="K111" s="657">
        <v>8</v>
      </c>
      <c r="L111" s="657">
        <f t="shared" si="68"/>
        <v>63</v>
      </c>
      <c r="M111" s="658">
        <v>45771</v>
      </c>
      <c r="N111" s="658">
        <v>45768</v>
      </c>
      <c r="O111" s="659"/>
      <c r="P111" s="659" t="s">
        <v>93</v>
      </c>
      <c r="Q111" s="845"/>
      <c r="R111" s="845"/>
      <c r="S111" s="845"/>
      <c r="T111" s="845"/>
      <c r="U111" s="777"/>
      <c r="V111" s="659"/>
      <c r="W111" s="666" t="s">
        <v>699</v>
      </c>
      <c r="X111" s="666"/>
      <c r="Y111" s="666" t="s">
        <v>700</v>
      </c>
      <c r="Z111" s="666"/>
      <c r="AA111" s="666"/>
      <c r="AB111" s="650" t="s">
        <v>701</v>
      </c>
      <c r="AC111" s="657" t="s">
        <v>334</v>
      </c>
      <c r="AD111" s="681">
        <v>4.2475</v>
      </c>
      <c r="AE111" s="682">
        <f t="shared" si="123"/>
        <v>2140.74</v>
      </c>
      <c r="AF111" s="657" t="s">
        <v>713</v>
      </c>
      <c r="AG111" s="791" t="s">
        <v>243</v>
      </c>
      <c r="AH111" s="657" t="s">
        <v>101</v>
      </c>
      <c r="AI111" s="684"/>
      <c r="AJ111" s="683"/>
      <c r="AK111" s="684"/>
      <c r="AL111" s="683">
        <f t="shared" si="139"/>
        <v>504</v>
      </c>
      <c r="AM111" s="685"/>
      <c r="AN111" s="683"/>
      <c r="AO111" s="812"/>
      <c r="AP111" s="694">
        <f t="shared" si="107"/>
        <v>504</v>
      </c>
      <c r="AQ111" s="694"/>
      <c r="AR111" s="694"/>
      <c r="AS111" s="695"/>
      <c r="AT111" s="818"/>
      <c r="AU111" s="812"/>
      <c r="AV111" s="812"/>
      <c r="AW111" s="819"/>
      <c r="AX111" s="705">
        <f t="shared" si="130"/>
        <v>126</v>
      </c>
      <c r="AY111" s="694">
        <f t="shared" si="131"/>
        <v>126</v>
      </c>
      <c r="AZ111" s="694">
        <f t="shared" si="132"/>
        <v>126</v>
      </c>
      <c r="BA111" s="706">
        <f t="shared" si="133"/>
        <v>126</v>
      </c>
      <c r="BB111" s="715"/>
      <c r="BC111" s="694"/>
      <c r="BD111" s="694"/>
      <c r="BE111" s="694"/>
      <c r="BF111" s="694"/>
      <c r="BG111" s="694"/>
      <c r="BH111" s="694"/>
      <c r="BI111" s="694"/>
      <c r="BJ111" s="694">
        <f t="shared" si="134"/>
        <v>504</v>
      </c>
      <c r="BK111" s="694"/>
      <c r="BL111" s="694" t="s">
        <v>102</v>
      </c>
      <c r="BM111" s="863"/>
      <c r="BN111" s="694">
        <f t="shared" si="135"/>
        <v>126</v>
      </c>
      <c r="BO111" s="694">
        <f t="shared" si="136"/>
        <v>126</v>
      </c>
      <c r="BP111" s="694">
        <f t="shared" si="137"/>
        <v>126</v>
      </c>
      <c r="BQ111" s="694">
        <f t="shared" si="138"/>
        <v>126</v>
      </c>
      <c r="BR111" s="694">
        <f t="shared" si="125"/>
        <v>0</v>
      </c>
      <c r="BS111" s="721">
        <f t="shared" si="117"/>
        <v>512984</v>
      </c>
      <c r="BT111" s="721">
        <f t="shared" si="126"/>
        <v>111046.166666666</v>
      </c>
      <c r="BU111" s="721">
        <f t="shared" si="127"/>
        <v>112254.166666666</v>
      </c>
      <c r="BV111" s="721">
        <f t="shared" si="128"/>
        <v>112263.166666666</v>
      </c>
      <c r="BW111" s="721">
        <f t="shared" si="129"/>
        <v>113649.833333333</v>
      </c>
      <c r="BX111" s="721"/>
    </row>
    <row r="112" s="625" customFormat="1" ht="32" customHeight="1" spans="1:76">
      <c r="A112" s="642">
        <v>45722</v>
      </c>
      <c r="B112" s="643" t="s">
        <v>695</v>
      </c>
      <c r="C112" s="644" t="s">
        <v>326</v>
      </c>
      <c r="D112" s="645">
        <v>4500159234</v>
      </c>
      <c r="E112" s="650" t="s">
        <v>714</v>
      </c>
      <c r="F112" s="645" t="s">
        <v>715</v>
      </c>
      <c r="G112" s="649" t="s">
        <v>83</v>
      </c>
      <c r="H112" s="648" t="s">
        <v>84</v>
      </c>
      <c r="I112" s="657">
        <v>376</v>
      </c>
      <c r="J112" s="657">
        <v>0</v>
      </c>
      <c r="K112" s="657">
        <v>8</v>
      </c>
      <c r="L112" s="657">
        <f t="shared" si="68"/>
        <v>47</v>
      </c>
      <c r="M112" s="658">
        <v>45771</v>
      </c>
      <c r="N112" s="658">
        <v>45768</v>
      </c>
      <c r="O112" s="659"/>
      <c r="P112" s="659" t="s">
        <v>93</v>
      </c>
      <c r="Q112" s="845"/>
      <c r="R112" s="845"/>
      <c r="S112" s="845"/>
      <c r="T112" s="845"/>
      <c r="U112" s="847" t="s">
        <v>705</v>
      </c>
      <c r="V112" s="659"/>
      <c r="W112" s="666" t="s">
        <v>699</v>
      </c>
      <c r="X112" s="666"/>
      <c r="Y112" s="666" t="s">
        <v>700</v>
      </c>
      <c r="Z112" s="666"/>
      <c r="AA112" s="666"/>
      <c r="AB112" s="650" t="s">
        <v>716</v>
      </c>
      <c r="AC112" s="657" t="s">
        <v>334</v>
      </c>
      <c r="AD112" s="681">
        <v>4.2589</v>
      </c>
      <c r="AE112" s="682">
        <f t="shared" si="123"/>
        <v>1601.3464</v>
      </c>
      <c r="AF112" s="657" t="s">
        <v>717</v>
      </c>
      <c r="AG112" s="791" t="s">
        <v>243</v>
      </c>
      <c r="AH112" s="657" t="s">
        <v>101</v>
      </c>
      <c r="AI112" s="684"/>
      <c r="AJ112" s="683"/>
      <c r="AK112" s="684"/>
      <c r="AL112" s="683">
        <f t="shared" si="139"/>
        <v>376</v>
      </c>
      <c r="AM112" s="685"/>
      <c r="AN112" s="683"/>
      <c r="AO112" s="812"/>
      <c r="AP112" s="694">
        <f t="shared" si="107"/>
        <v>376</v>
      </c>
      <c r="AQ112" s="694"/>
      <c r="AR112" s="694"/>
      <c r="AS112" s="695"/>
      <c r="AT112" s="818"/>
      <c r="AU112" s="812"/>
      <c r="AV112" s="812"/>
      <c r="AW112" s="819"/>
      <c r="AX112" s="705">
        <f t="shared" si="130"/>
        <v>94</v>
      </c>
      <c r="AY112" s="694">
        <f t="shared" si="131"/>
        <v>94</v>
      </c>
      <c r="AZ112" s="694">
        <f t="shared" si="132"/>
        <v>94</v>
      </c>
      <c r="BA112" s="706">
        <f t="shared" si="133"/>
        <v>94</v>
      </c>
      <c r="BB112" s="715"/>
      <c r="BC112" s="694"/>
      <c r="BD112" s="694"/>
      <c r="BE112" s="694"/>
      <c r="BF112" s="694"/>
      <c r="BG112" s="694"/>
      <c r="BH112" s="694"/>
      <c r="BI112" s="694"/>
      <c r="BJ112" s="694">
        <f t="shared" si="134"/>
        <v>376</v>
      </c>
      <c r="BK112" s="694"/>
      <c r="BL112" s="694" t="s">
        <v>102</v>
      </c>
      <c r="BM112" s="863"/>
      <c r="BN112" s="694">
        <f t="shared" si="135"/>
        <v>94</v>
      </c>
      <c r="BO112" s="694">
        <f t="shared" si="136"/>
        <v>94</v>
      </c>
      <c r="BP112" s="694">
        <f t="shared" si="137"/>
        <v>94</v>
      </c>
      <c r="BQ112" s="694">
        <f t="shared" si="138"/>
        <v>94</v>
      </c>
      <c r="BR112" s="694">
        <f t="shared" si="125"/>
        <v>0</v>
      </c>
      <c r="BS112" s="721">
        <f t="shared" si="117"/>
        <v>512856</v>
      </c>
      <c r="BT112" s="721">
        <f t="shared" si="126"/>
        <v>110952.166666666</v>
      </c>
      <c r="BU112" s="721">
        <f t="shared" si="127"/>
        <v>112160.166666666</v>
      </c>
      <c r="BV112" s="721">
        <f t="shared" si="128"/>
        <v>112169.166666666</v>
      </c>
      <c r="BW112" s="721">
        <f t="shared" si="129"/>
        <v>113555.833333333</v>
      </c>
      <c r="BX112" s="721"/>
    </row>
    <row r="113" s="625" customFormat="1" ht="32" customHeight="1" spans="1:76">
      <c r="A113" s="642">
        <v>45730</v>
      </c>
      <c r="B113" s="643" t="s">
        <v>718</v>
      </c>
      <c r="C113" s="644" t="s">
        <v>719</v>
      </c>
      <c r="D113" s="645">
        <v>4500160092</v>
      </c>
      <c r="E113" s="650" t="s">
        <v>720</v>
      </c>
      <c r="F113" s="645" t="s">
        <v>721</v>
      </c>
      <c r="G113" s="649" t="s">
        <v>83</v>
      </c>
      <c r="H113" s="648" t="s">
        <v>84</v>
      </c>
      <c r="I113" s="657">
        <v>720</v>
      </c>
      <c r="J113" s="657">
        <v>0</v>
      </c>
      <c r="K113" s="657">
        <v>8</v>
      </c>
      <c r="L113" s="657">
        <f t="shared" si="68"/>
        <v>90</v>
      </c>
      <c r="M113" s="658">
        <v>45775</v>
      </c>
      <c r="N113" s="658">
        <v>45783</v>
      </c>
      <c r="O113" s="659"/>
      <c r="P113" s="659" t="s">
        <v>93</v>
      </c>
      <c r="Q113" s="845"/>
      <c r="R113" s="845"/>
      <c r="S113" s="845"/>
      <c r="T113" s="845"/>
      <c r="U113" s="847" t="s">
        <v>722</v>
      </c>
      <c r="V113" s="659"/>
      <c r="W113" s="666" t="s">
        <v>595</v>
      </c>
      <c r="X113" s="666"/>
      <c r="Y113" s="666" t="s">
        <v>723</v>
      </c>
      <c r="Z113" s="666"/>
      <c r="AA113" s="666" t="s">
        <v>724</v>
      </c>
      <c r="AB113" s="650" t="s">
        <v>725</v>
      </c>
      <c r="AC113" s="657" t="s">
        <v>233</v>
      </c>
      <c r="AD113" s="681">
        <v>4.1596</v>
      </c>
      <c r="AE113" s="682">
        <f t="shared" si="123"/>
        <v>2994.912</v>
      </c>
      <c r="AF113" s="657"/>
      <c r="AG113" s="791" t="s">
        <v>243</v>
      </c>
      <c r="AH113" s="657" t="s">
        <v>101</v>
      </c>
      <c r="AI113" s="686"/>
      <c r="AJ113" s="683"/>
      <c r="AK113" s="686"/>
      <c r="AL113" s="683">
        <f t="shared" si="139"/>
        <v>720</v>
      </c>
      <c r="AM113" s="849"/>
      <c r="AN113" s="694"/>
      <c r="AO113" s="814"/>
      <c r="AP113" s="694">
        <f t="shared" si="107"/>
        <v>720</v>
      </c>
      <c r="AQ113" s="695"/>
      <c r="AR113" s="694"/>
      <c r="AS113" s="695"/>
      <c r="AT113" s="820"/>
      <c r="AU113" s="814"/>
      <c r="AV113" s="814"/>
      <c r="AW113" s="821"/>
      <c r="AX113" s="705">
        <f t="shared" si="130"/>
        <v>180</v>
      </c>
      <c r="AY113" s="694">
        <f t="shared" si="131"/>
        <v>180</v>
      </c>
      <c r="AZ113" s="694">
        <f t="shared" si="132"/>
        <v>180</v>
      </c>
      <c r="BA113" s="706">
        <f t="shared" si="133"/>
        <v>180</v>
      </c>
      <c r="BB113" s="694"/>
      <c r="BC113" s="694"/>
      <c r="BD113" s="694"/>
      <c r="BE113" s="694"/>
      <c r="BF113" s="694"/>
      <c r="BG113" s="694"/>
      <c r="BH113" s="694"/>
      <c r="BI113" s="694"/>
      <c r="BJ113" s="694">
        <f t="shared" si="134"/>
        <v>720</v>
      </c>
      <c r="BK113" s="694"/>
      <c r="BL113" s="694" t="s">
        <v>102</v>
      </c>
      <c r="BM113" s="860"/>
      <c r="BN113" s="694">
        <f t="shared" si="135"/>
        <v>180</v>
      </c>
      <c r="BO113" s="694">
        <f t="shared" si="136"/>
        <v>180</v>
      </c>
      <c r="BP113" s="694">
        <f t="shared" si="137"/>
        <v>180</v>
      </c>
      <c r="BQ113" s="721">
        <f t="shared" si="138"/>
        <v>180</v>
      </c>
      <c r="BR113" s="694">
        <f t="shared" si="125"/>
        <v>0</v>
      </c>
      <c r="BS113" s="721">
        <f t="shared" si="117"/>
        <v>513200</v>
      </c>
      <c r="BT113" s="721">
        <f>BT148-BN113</f>
        <v>110638.166666666</v>
      </c>
      <c r="BU113" s="721">
        <f>BU148-BO113</f>
        <v>111846.166666666</v>
      </c>
      <c r="BV113" s="721">
        <f>BV148-BP113</f>
        <v>111855.166666666</v>
      </c>
      <c r="BW113" s="721">
        <f>BW148-BQ113</f>
        <v>113241.833333333</v>
      </c>
      <c r="BX113" s="721"/>
    </row>
    <row r="114" s="625" customFormat="1" ht="32" customHeight="1" spans="1:16384">
      <c r="A114" s="642">
        <v>45747</v>
      </c>
      <c r="B114" s="643" t="s">
        <v>494</v>
      </c>
      <c r="C114" s="644" t="s">
        <v>199</v>
      </c>
      <c r="D114" s="645">
        <v>4500161960</v>
      </c>
      <c r="E114" s="650">
        <v>20739450</v>
      </c>
      <c r="F114" s="645" t="s">
        <v>726</v>
      </c>
      <c r="G114" s="649" t="s">
        <v>83</v>
      </c>
      <c r="H114" s="648" t="s">
        <v>84</v>
      </c>
      <c r="I114" s="657">
        <v>1504</v>
      </c>
      <c r="J114" s="657">
        <v>0</v>
      </c>
      <c r="K114" s="657">
        <v>8</v>
      </c>
      <c r="L114" s="657">
        <f t="shared" si="68"/>
        <v>188</v>
      </c>
      <c r="M114" s="658">
        <v>45789</v>
      </c>
      <c r="N114" s="658">
        <v>45785</v>
      </c>
      <c r="O114" s="659"/>
      <c r="P114" s="659" t="s">
        <v>93</v>
      </c>
      <c r="Q114" s="845"/>
      <c r="R114" s="845"/>
      <c r="S114" s="845"/>
      <c r="T114" s="845"/>
      <c r="U114" s="777" t="s">
        <v>727</v>
      </c>
      <c r="V114" s="659"/>
      <c r="W114" s="666" t="s">
        <v>728</v>
      </c>
      <c r="X114" s="666"/>
      <c r="Y114" s="666" t="s">
        <v>729</v>
      </c>
      <c r="Z114" s="666"/>
      <c r="AA114" s="666"/>
      <c r="AB114" s="650" t="s">
        <v>730</v>
      </c>
      <c r="AC114" s="657" t="s">
        <v>500</v>
      </c>
      <c r="AD114" s="681">
        <v>4.4827</v>
      </c>
      <c r="AE114" s="682">
        <f t="shared" si="123"/>
        <v>6741.9808</v>
      </c>
      <c r="AF114" s="657"/>
      <c r="AG114" s="657" t="s">
        <v>83</v>
      </c>
      <c r="AH114" s="657" t="s">
        <v>101</v>
      </c>
      <c r="AI114" s="684"/>
      <c r="AJ114" s="683">
        <f>I114</f>
        <v>1504</v>
      </c>
      <c r="AK114" s="684"/>
      <c r="AL114" s="683"/>
      <c r="AM114" s="863"/>
      <c r="AN114" s="694"/>
      <c r="AO114" s="812"/>
      <c r="AP114" s="694">
        <f t="shared" si="107"/>
        <v>1504</v>
      </c>
      <c r="AQ114" s="694"/>
      <c r="AR114" s="694"/>
      <c r="AS114" s="694"/>
      <c r="AT114" s="867"/>
      <c r="AU114" s="863"/>
      <c r="AV114" s="863"/>
      <c r="AW114" s="870"/>
      <c r="AX114" s="705">
        <f t="shared" si="130"/>
        <v>376</v>
      </c>
      <c r="AY114" s="694">
        <f t="shared" si="131"/>
        <v>376</v>
      </c>
      <c r="AZ114" s="694">
        <f t="shared" si="132"/>
        <v>376</v>
      </c>
      <c r="BA114" s="706">
        <f t="shared" si="133"/>
        <v>376</v>
      </c>
      <c r="BB114" s="694"/>
      <c r="BC114" s="694"/>
      <c r="BD114" s="694"/>
      <c r="BE114" s="694"/>
      <c r="BF114" s="694"/>
      <c r="BG114" s="694"/>
      <c r="BH114" s="694"/>
      <c r="BI114" s="694"/>
      <c r="BJ114" s="694">
        <f t="shared" si="134"/>
        <v>1504</v>
      </c>
      <c r="BK114" s="694"/>
      <c r="BL114" s="694" t="s">
        <v>102</v>
      </c>
      <c r="BM114" s="872"/>
      <c r="BN114" s="721">
        <f t="shared" si="135"/>
        <v>376</v>
      </c>
      <c r="BO114" s="721">
        <f t="shared" si="136"/>
        <v>376</v>
      </c>
      <c r="BP114" s="721">
        <f t="shared" si="137"/>
        <v>376</v>
      </c>
      <c r="BQ114" s="721">
        <f t="shared" si="138"/>
        <v>376</v>
      </c>
      <c r="BR114" s="694">
        <f t="shared" si="125"/>
        <v>0</v>
      </c>
      <c r="BS114" s="721">
        <f t="shared" si="117"/>
        <v>513984</v>
      </c>
      <c r="BT114" s="721">
        <f>BT113-BN114</f>
        <v>110262.166666666</v>
      </c>
      <c r="BU114" s="721">
        <f>BU113-BO114</f>
        <v>111470.166666666</v>
      </c>
      <c r="BV114" s="721">
        <f>BV113-BP114</f>
        <v>111479.166666666</v>
      </c>
      <c r="BW114" s="721">
        <f>BW113-BQ114</f>
        <v>112865.833333333</v>
      </c>
      <c r="BX114" s="721"/>
      <c r="XEY114" s="873"/>
      <c r="XEZ114" s="643"/>
      <c r="XFA114" s="644"/>
      <c r="XFB114" s="873"/>
      <c r="XFC114" s="643"/>
      <c r="XFD114" s="644"/>
    </row>
    <row r="115" s="625" customFormat="1" ht="32" customHeight="1" spans="1:76">
      <c r="A115" s="642">
        <v>45728</v>
      </c>
      <c r="B115" s="643" t="s">
        <v>731</v>
      </c>
      <c r="C115" s="644" t="s">
        <v>732</v>
      </c>
      <c r="D115" s="645">
        <v>4500159868</v>
      </c>
      <c r="E115" s="650">
        <v>4401015358</v>
      </c>
      <c r="F115" s="645" t="s">
        <v>733</v>
      </c>
      <c r="G115" s="649" t="s">
        <v>734</v>
      </c>
      <c r="H115" s="648" t="s">
        <v>735</v>
      </c>
      <c r="I115" s="657">
        <v>6984</v>
      </c>
      <c r="J115" s="657">
        <v>0</v>
      </c>
      <c r="K115" s="657">
        <v>4</v>
      </c>
      <c r="L115" s="657">
        <f t="shared" si="68"/>
        <v>1746</v>
      </c>
      <c r="M115" s="658">
        <v>45789</v>
      </c>
      <c r="N115" s="658">
        <f>M115-4</f>
        <v>45785</v>
      </c>
      <c r="O115" s="659"/>
      <c r="P115" s="659" t="s">
        <v>93</v>
      </c>
      <c r="Q115" s="845"/>
      <c r="R115" s="845"/>
      <c r="S115" s="845"/>
      <c r="T115" s="845"/>
      <c r="U115" s="777" t="s">
        <v>722</v>
      </c>
      <c r="V115" s="659"/>
      <c r="W115" s="666" t="s">
        <v>685</v>
      </c>
      <c r="X115" s="666"/>
      <c r="Y115" s="666" t="s">
        <v>736</v>
      </c>
      <c r="Z115" s="666"/>
      <c r="AA115" s="666"/>
      <c r="AB115" s="650" t="s">
        <v>737</v>
      </c>
      <c r="AC115" s="657" t="s">
        <v>738</v>
      </c>
      <c r="AD115" s="681">
        <v>16.8851</v>
      </c>
      <c r="AE115" s="682">
        <f t="shared" ref="AE115:AE127" si="140">AD115*L115</f>
        <v>29481.3846</v>
      </c>
      <c r="AF115" s="657"/>
      <c r="AG115" s="649" t="s">
        <v>734</v>
      </c>
      <c r="AH115" s="657" t="s">
        <v>101</v>
      </c>
      <c r="AI115" s="684"/>
      <c r="AJ115" s="683"/>
      <c r="AK115" s="684"/>
      <c r="AL115" s="683"/>
      <c r="AM115" s="787"/>
      <c r="AN115" s="683">
        <f>I115</f>
        <v>6984</v>
      </c>
      <c r="AO115" s="812"/>
      <c r="AP115" s="694"/>
      <c r="AQ115" s="694"/>
      <c r="AR115" s="694"/>
      <c r="AS115" s="695">
        <f>I115</f>
        <v>6984</v>
      </c>
      <c r="AT115" s="818"/>
      <c r="AU115" s="812"/>
      <c r="AV115" s="812"/>
      <c r="AW115" s="819"/>
      <c r="AX115" s="705">
        <f t="shared" si="130"/>
        <v>1746</v>
      </c>
      <c r="AY115" s="694">
        <f t="shared" si="131"/>
        <v>1746</v>
      </c>
      <c r="AZ115" s="694">
        <f t="shared" si="132"/>
        <v>1746</v>
      </c>
      <c r="BA115" s="706">
        <f t="shared" si="133"/>
        <v>1746</v>
      </c>
      <c r="BB115" s="715"/>
      <c r="BC115" s="694"/>
      <c r="BD115" s="694"/>
      <c r="BE115" s="694"/>
      <c r="BF115" s="694"/>
      <c r="BG115" s="694"/>
      <c r="BH115" s="694"/>
      <c r="BI115" s="694"/>
      <c r="BJ115" s="694">
        <f t="shared" si="134"/>
        <v>6984</v>
      </c>
      <c r="BK115" s="694"/>
      <c r="BL115" s="694" t="s">
        <v>102</v>
      </c>
      <c r="BM115" s="861"/>
      <c r="BN115" s="694">
        <f t="shared" si="135"/>
        <v>1746</v>
      </c>
      <c r="BO115" s="694">
        <f t="shared" si="136"/>
        <v>1746</v>
      </c>
      <c r="BP115" s="694">
        <f t="shared" si="137"/>
        <v>1746</v>
      </c>
      <c r="BQ115" s="694">
        <f t="shared" si="138"/>
        <v>1746</v>
      </c>
      <c r="BR115" s="694">
        <f t="shared" si="125"/>
        <v>0</v>
      </c>
      <c r="BS115" s="721">
        <f t="shared" si="117"/>
        <v>519464</v>
      </c>
      <c r="BT115" s="721">
        <f>BT114-BN115</f>
        <v>108516.166666666</v>
      </c>
      <c r="BU115" s="721">
        <f>BU114-BO115</f>
        <v>109724.166666666</v>
      </c>
      <c r="BV115" s="721">
        <f>BV114-BP115</f>
        <v>109733.166666666</v>
      </c>
      <c r="BW115" s="721">
        <f>BW114-BQ115</f>
        <v>111119.833333333</v>
      </c>
      <c r="BX115" s="721"/>
    </row>
    <row r="116" s="625" customFormat="1" ht="32" customHeight="1" spans="1:76">
      <c r="A116" s="642">
        <v>45728</v>
      </c>
      <c r="B116" s="643" t="s">
        <v>731</v>
      </c>
      <c r="C116" s="644" t="s">
        <v>732</v>
      </c>
      <c r="D116" s="645">
        <v>4500159868</v>
      </c>
      <c r="E116" s="650">
        <v>4401015373</v>
      </c>
      <c r="F116" s="645" t="s">
        <v>739</v>
      </c>
      <c r="G116" s="649" t="s">
        <v>734</v>
      </c>
      <c r="H116" s="648" t="s">
        <v>735</v>
      </c>
      <c r="I116" s="657">
        <v>6984</v>
      </c>
      <c r="J116" s="657">
        <v>0</v>
      </c>
      <c r="K116" s="657">
        <v>4</v>
      </c>
      <c r="L116" s="657">
        <f t="shared" si="68"/>
        <v>1746</v>
      </c>
      <c r="M116" s="658">
        <v>45789</v>
      </c>
      <c r="N116" s="658">
        <f>M116-4</f>
        <v>45785</v>
      </c>
      <c r="O116" s="659"/>
      <c r="P116" s="659" t="s">
        <v>93</v>
      </c>
      <c r="Q116" s="845"/>
      <c r="R116" s="845"/>
      <c r="S116" s="845"/>
      <c r="T116" s="845"/>
      <c r="U116" s="777" t="s">
        <v>722</v>
      </c>
      <c r="V116" s="659"/>
      <c r="W116" s="666" t="s">
        <v>685</v>
      </c>
      <c r="X116" s="666"/>
      <c r="Y116" s="666" t="s">
        <v>736</v>
      </c>
      <c r="Z116" s="666"/>
      <c r="AA116" s="666"/>
      <c r="AB116" s="650" t="s">
        <v>737</v>
      </c>
      <c r="AC116" s="657" t="s">
        <v>738</v>
      </c>
      <c r="AD116" s="681">
        <v>16.8851</v>
      </c>
      <c r="AE116" s="682">
        <f t="shared" si="140"/>
        <v>29481.3846</v>
      </c>
      <c r="AF116" s="657"/>
      <c r="AG116" s="649" t="s">
        <v>734</v>
      </c>
      <c r="AH116" s="657" t="s">
        <v>101</v>
      </c>
      <c r="AI116" s="684"/>
      <c r="AJ116" s="683"/>
      <c r="AK116" s="684"/>
      <c r="AL116" s="683"/>
      <c r="AM116" s="787"/>
      <c r="AN116" s="683">
        <f>I116</f>
        <v>6984</v>
      </c>
      <c r="AO116" s="812"/>
      <c r="AP116" s="694"/>
      <c r="AQ116" s="694"/>
      <c r="AR116" s="694"/>
      <c r="AS116" s="695">
        <f>I116</f>
        <v>6984</v>
      </c>
      <c r="AT116" s="818"/>
      <c r="AU116" s="812"/>
      <c r="AV116" s="812"/>
      <c r="AW116" s="819"/>
      <c r="AX116" s="705">
        <f t="shared" si="130"/>
        <v>1746</v>
      </c>
      <c r="AY116" s="694">
        <f t="shared" si="131"/>
        <v>1746</v>
      </c>
      <c r="AZ116" s="694">
        <f t="shared" si="132"/>
        <v>1746</v>
      </c>
      <c r="BA116" s="706">
        <f t="shared" si="133"/>
        <v>1746</v>
      </c>
      <c r="BB116" s="715"/>
      <c r="BC116" s="694"/>
      <c r="BD116" s="694"/>
      <c r="BE116" s="694"/>
      <c r="BF116" s="694"/>
      <c r="BG116" s="694"/>
      <c r="BH116" s="694"/>
      <c r="BI116" s="694"/>
      <c r="BJ116" s="694">
        <f t="shared" si="134"/>
        <v>6984</v>
      </c>
      <c r="BK116" s="694"/>
      <c r="BL116" s="694" t="s">
        <v>102</v>
      </c>
      <c r="BM116" s="861"/>
      <c r="BN116" s="694">
        <f t="shared" si="135"/>
        <v>1746</v>
      </c>
      <c r="BO116" s="694">
        <f t="shared" si="136"/>
        <v>1746</v>
      </c>
      <c r="BP116" s="694">
        <f t="shared" si="137"/>
        <v>1746</v>
      </c>
      <c r="BQ116" s="694">
        <f t="shared" si="138"/>
        <v>1746</v>
      </c>
      <c r="BR116" s="694">
        <f t="shared" si="125"/>
        <v>0</v>
      </c>
      <c r="BS116" s="721">
        <f t="shared" si="117"/>
        <v>519464</v>
      </c>
      <c r="BT116" s="721">
        <f>BT115-BN116</f>
        <v>106770.166666666</v>
      </c>
      <c r="BU116" s="721">
        <f>BU115-BO116</f>
        <v>107978.166666666</v>
      </c>
      <c r="BV116" s="721">
        <f>BV115-BP116</f>
        <v>107987.166666666</v>
      </c>
      <c r="BW116" s="721">
        <f>BW115-BQ116</f>
        <v>109373.833333333</v>
      </c>
      <c r="BX116" s="721"/>
    </row>
    <row r="117" s="625" customFormat="1" ht="32" customHeight="1" spans="1:76">
      <c r="A117" s="642">
        <v>45728</v>
      </c>
      <c r="B117" s="643" t="s">
        <v>731</v>
      </c>
      <c r="C117" s="644" t="s">
        <v>732</v>
      </c>
      <c r="D117" s="645">
        <v>4500159868</v>
      </c>
      <c r="E117" s="650">
        <v>4401015372</v>
      </c>
      <c r="F117" s="645" t="s">
        <v>740</v>
      </c>
      <c r="G117" s="649" t="s">
        <v>734</v>
      </c>
      <c r="H117" s="648" t="s">
        <v>735</v>
      </c>
      <c r="I117" s="657">
        <v>6984</v>
      </c>
      <c r="J117" s="657">
        <v>0</v>
      </c>
      <c r="K117" s="657">
        <v>4</v>
      </c>
      <c r="L117" s="657">
        <f t="shared" ref="L117:L180" si="141">I117/K117</f>
        <v>1746</v>
      </c>
      <c r="M117" s="658">
        <v>45791</v>
      </c>
      <c r="N117" s="658">
        <f>M117-4</f>
        <v>45787</v>
      </c>
      <c r="O117" s="659"/>
      <c r="P117" s="659" t="s">
        <v>93</v>
      </c>
      <c r="Q117" s="845"/>
      <c r="R117" s="845"/>
      <c r="S117" s="845"/>
      <c r="T117" s="845"/>
      <c r="U117" s="777" t="s">
        <v>741</v>
      </c>
      <c r="V117" s="659"/>
      <c r="W117" s="666" t="s">
        <v>685</v>
      </c>
      <c r="X117" s="666"/>
      <c r="Y117" s="666" t="s">
        <v>736</v>
      </c>
      <c r="Z117" s="666"/>
      <c r="AA117" s="666"/>
      <c r="AB117" s="650" t="s">
        <v>737</v>
      </c>
      <c r="AC117" s="657" t="s">
        <v>738</v>
      </c>
      <c r="AD117" s="681">
        <v>16.8851</v>
      </c>
      <c r="AE117" s="682">
        <f t="shared" si="140"/>
        <v>29481.3846</v>
      </c>
      <c r="AF117" s="657"/>
      <c r="AG117" s="649" t="s">
        <v>734</v>
      </c>
      <c r="AH117" s="657" t="s">
        <v>101</v>
      </c>
      <c r="AI117" s="684"/>
      <c r="AJ117" s="683"/>
      <c r="AK117" s="684"/>
      <c r="AL117" s="683"/>
      <c r="AM117" s="787"/>
      <c r="AN117" s="683">
        <f>I117</f>
        <v>6984</v>
      </c>
      <c r="AO117" s="812"/>
      <c r="AP117" s="694"/>
      <c r="AQ117" s="694"/>
      <c r="AR117" s="694"/>
      <c r="AS117" s="695">
        <f>I117</f>
        <v>6984</v>
      </c>
      <c r="AT117" s="818"/>
      <c r="AU117" s="812"/>
      <c r="AV117" s="812"/>
      <c r="AW117" s="819"/>
      <c r="AX117" s="705">
        <f t="shared" si="130"/>
        <v>1746</v>
      </c>
      <c r="AY117" s="694">
        <f t="shared" si="131"/>
        <v>1746</v>
      </c>
      <c r="AZ117" s="694">
        <f t="shared" si="132"/>
        <v>1746</v>
      </c>
      <c r="BA117" s="706">
        <f t="shared" si="133"/>
        <v>1746</v>
      </c>
      <c r="BB117" s="715"/>
      <c r="BC117" s="694"/>
      <c r="BD117" s="694"/>
      <c r="BE117" s="694"/>
      <c r="BF117" s="694"/>
      <c r="BG117" s="694"/>
      <c r="BH117" s="694"/>
      <c r="BI117" s="694"/>
      <c r="BJ117" s="694">
        <f t="shared" si="134"/>
        <v>6984</v>
      </c>
      <c r="BK117" s="694"/>
      <c r="BL117" s="694" t="s">
        <v>102</v>
      </c>
      <c r="BM117" s="861"/>
      <c r="BN117" s="694">
        <f t="shared" si="135"/>
        <v>1746</v>
      </c>
      <c r="BO117" s="694">
        <f t="shared" si="136"/>
        <v>1746</v>
      </c>
      <c r="BP117" s="694">
        <f t="shared" si="137"/>
        <v>1746</v>
      </c>
      <c r="BQ117" s="694">
        <f t="shared" si="138"/>
        <v>1746</v>
      </c>
      <c r="BR117" s="694">
        <f t="shared" si="125"/>
        <v>0</v>
      </c>
      <c r="BS117" s="721">
        <f t="shared" si="117"/>
        <v>519464</v>
      </c>
      <c r="BT117" s="721">
        <f>BT119-BN117</f>
        <v>101532.166666666</v>
      </c>
      <c r="BU117" s="721">
        <f>BU119-BO117</f>
        <v>102740.166666666</v>
      </c>
      <c r="BV117" s="721">
        <f>BV119-BP117</f>
        <v>102749.166666666</v>
      </c>
      <c r="BW117" s="721">
        <f>BW119-BQ117</f>
        <v>104135.833333333</v>
      </c>
      <c r="BX117" s="721"/>
    </row>
    <row r="118" s="625" customFormat="1" ht="32" customHeight="1" spans="1:76">
      <c r="A118" s="642">
        <v>45728</v>
      </c>
      <c r="B118" s="643" t="s">
        <v>731</v>
      </c>
      <c r="C118" s="644" t="s">
        <v>732</v>
      </c>
      <c r="D118" s="645">
        <v>4500159868</v>
      </c>
      <c r="E118" s="650">
        <v>4401015356</v>
      </c>
      <c r="F118" s="645" t="s">
        <v>742</v>
      </c>
      <c r="G118" s="649" t="s">
        <v>734</v>
      </c>
      <c r="H118" s="648" t="s">
        <v>735</v>
      </c>
      <c r="I118" s="657">
        <v>6984</v>
      </c>
      <c r="J118" s="657">
        <v>0</v>
      </c>
      <c r="K118" s="657">
        <v>4</v>
      </c>
      <c r="L118" s="657">
        <f t="shared" si="141"/>
        <v>1746</v>
      </c>
      <c r="M118" s="658">
        <v>45790</v>
      </c>
      <c r="N118" s="658">
        <f>M118-4</f>
        <v>45786</v>
      </c>
      <c r="O118" s="659"/>
      <c r="P118" s="659" t="s">
        <v>93</v>
      </c>
      <c r="Q118" s="845"/>
      <c r="R118" s="845"/>
      <c r="S118" s="845"/>
      <c r="T118" s="845"/>
      <c r="U118" s="777" t="s">
        <v>743</v>
      </c>
      <c r="V118" s="659"/>
      <c r="W118" s="666" t="s">
        <v>685</v>
      </c>
      <c r="X118" s="666"/>
      <c r="Y118" s="666" t="s">
        <v>736</v>
      </c>
      <c r="Z118" s="666"/>
      <c r="AA118" s="666"/>
      <c r="AB118" s="650" t="s">
        <v>737</v>
      </c>
      <c r="AC118" s="657" t="s">
        <v>738</v>
      </c>
      <c r="AD118" s="681">
        <v>16.8851</v>
      </c>
      <c r="AE118" s="682">
        <f t="shared" si="140"/>
        <v>29481.3846</v>
      </c>
      <c r="AF118" s="657"/>
      <c r="AG118" s="649" t="s">
        <v>734</v>
      </c>
      <c r="AH118" s="657" t="s">
        <v>101</v>
      </c>
      <c r="AI118" s="686"/>
      <c r="AJ118" s="683"/>
      <c r="AK118" s="686"/>
      <c r="AL118" s="683"/>
      <c r="AM118" s="849"/>
      <c r="AN118" s="683">
        <f>I118</f>
        <v>6984</v>
      </c>
      <c r="AO118" s="814"/>
      <c r="AP118" s="694"/>
      <c r="AQ118" s="694"/>
      <c r="AR118" s="694"/>
      <c r="AS118" s="695">
        <f>I118</f>
        <v>6984</v>
      </c>
      <c r="AT118" s="820"/>
      <c r="AU118" s="814"/>
      <c r="AV118" s="814"/>
      <c r="AW118" s="821"/>
      <c r="AX118" s="705">
        <f t="shared" si="130"/>
        <v>1746</v>
      </c>
      <c r="AY118" s="694">
        <f t="shared" si="131"/>
        <v>1746</v>
      </c>
      <c r="AZ118" s="694">
        <f t="shared" si="132"/>
        <v>1746</v>
      </c>
      <c r="BA118" s="706">
        <f t="shared" si="133"/>
        <v>1746</v>
      </c>
      <c r="BB118" s="715"/>
      <c r="BC118" s="694"/>
      <c r="BD118" s="694"/>
      <c r="BE118" s="694"/>
      <c r="BF118" s="694"/>
      <c r="BG118" s="694"/>
      <c r="BH118" s="694"/>
      <c r="BI118" s="694"/>
      <c r="BJ118" s="694">
        <f t="shared" si="134"/>
        <v>6984</v>
      </c>
      <c r="BK118" s="694"/>
      <c r="BL118" s="694" t="s">
        <v>102</v>
      </c>
      <c r="BM118" s="860"/>
      <c r="BN118" s="694">
        <f t="shared" si="135"/>
        <v>1746</v>
      </c>
      <c r="BO118" s="694">
        <f t="shared" si="136"/>
        <v>1746</v>
      </c>
      <c r="BP118" s="694">
        <f t="shared" si="137"/>
        <v>1746</v>
      </c>
      <c r="BQ118" s="694">
        <f t="shared" si="138"/>
        <v>1746</v>
      </c>
      <c r="BR118" s="694">
        <f t="shared" si="125"/>
        <v>0</v>
      </c>
      <c r="BS118" s="721">
        <f t="shared" si="117"/>
        <v>519464</v>
      </c>
      <c r="BT118" s="721">
        <f>BT116-BN118</f>
        <v>105024.166666666</v>
      </c>
      <c r="BU118" s="721">
        <f>BU116-BO118</f>
        <v>106232.166666666</v>
      </c>
      <c r="BV118" s="721">
        <f>BV116-BP118</f>
        <v>106241.166666666</v>
      </c>
      <c r="BW118" s="721">
        <f>BW116-BQ118</f>
        <v>107627.833333333</v>
      </c>
      <c r="BX118" s="721"/>
    </row>
    <row r="119" s="625" customFormat="1" ht="32" customHeight="1" spans="1:76">
      <c r="A119" s="642">
        <v>45728</v>
      </c>
      <c r="B119" s="643" t="s">
        <v>731</v>
      </c>
      <c r="C119" s="644" t="s">
        <v>732</v>
      </c>
      <c r="D119" s="645">
        <v>4500159868</v>
      </c>
      <c r="E119" s="650">
        <v>4401015360</v>
      </c>
      <c r="F119" s="645" t="s">
        <v>744</v>
      </c>
      <c r="G119" s="649" t="s">
        <v>734</v>
      </c>
      <c r="H119" s="648" t="s">
        <v>735</v>
      </c>
      <c r="I119" s="657">
        <v>6984</v>
      </c>
      <c r="J119" s="657">
        <v>0</v>
      </c>
      <c r="K119" s="657">
        <v>4</v>
      </c>
      <c r="L119" s="657">
        <f t="shared" si="141"/>
        <v>1746</v>
      </c>
      <c r="M119" s="658">
        <v>45790</v>
      </c>
      <c r="N119" s="658">
        <f>M119-4</f>
        <v>45786</v>
      </c>
      <c r="O119" s="659"/>
      <c r="P119" s="659" t="s">
        <v>93</v>
      </c>
      <c r="Q119" s="845"/>
      <c r="R119" s="845"/>
      <c r="S119" s="845"/>
      <c r="T119" s="845"/>
      <c r="U119" s="777" t="s">
        <v>743</v>
      </c>
      <c r="V119" s="659"/>
      <c r="W119" s="666" t="s">
        <v>685</v>
      </c>
      <c r="X119" s="666"/>
      <c r="Y119" s="666" t="s">
        <v>736</v>
      </c>
      <c r="Z119" s="666"/>
      <c r="AA119" s="666"/>
      <c r="AB119" s="650" t="s">
        <v>737</v>
      </c>
      <c r="AC119" s="657" t="s">
        <v>738</v>
      </c>
      <c r="AD119" s="681">
        <v>16.8851</v>
      </c>
      <c r="AE119" s="682">
        <f t="shared" si="140"/>
        <v>29481.3846</v>
      </c>
      <c r="AF119" s="657"/>
      <c r="AG119" s="649" t="s">
        <v>734</v>
      </c>
      <c r="AH119" s="657" t="s">
        <v>101</v>
      </c>
      <c r="AI119" s="686"/>
      <c r="AJ119" s="683"/>
      <c r="AK119" s="686"/>
      <c r="AL119" s="683"/>
      <c r="AM119" s="849"/>
      <c r="AN119" s="683">
        <f>I119</f>
        <v>6984</v>
      </c>
      <c r="AO119" s="814"/>
      <c r="AP119" s="694"/>
      <c r="AQ119" s="694"/>
      <c r="AR119" s="694"/>
      <c r="AS119" s="695">
        <f>I119</f>
        <v>6984</v>
      </c>
      <c r="AT119" s="820"/>
      <c r="AU119" s="814"/>
      <c r="AV119" s="814"/>
      <c r="AW119" s="821"/>
      <c r="AX119" s="705">
        <f t="shared" si="130"/>
        <v>1746</v>
      </c>
      <c r="AY119" s="694">
        <f t="shared" si="131"/>
        <v>1746</v>
      </c>
      <c r="AZ119" s="694">
        <f t="shared" si="132"/>
        <v>1746</v>
      </c>
      <c r="BA119" s="706">
        <f t="shared" si="133"/>
        <v>1746</v>
      </c>
      <c r="BB119" s="715"/>
      <c r="BC119" s="694"/>
      <c r="BD119" s="694"/>
      <c r="BE119" s="694"/>
      <c r="BF119" s="694"/>
      <c r="BG119" s="694"/>
      <c r="BH119" s="694"/>
      <c r="BI119" s="694"/>
      <c r="BJ119" s="694">
        <f t="shared" si="134"/>
        <v>6984</v>
      </c>
      <c r="BK119" s="694"/>
      <c r="BL119" s="694" t="s">
        <v>102</v>
      </c>
      <c r="BM119" s="860"/>
      <c r="BN119" s="694">
        <f t="shared" si="135"/>
        <v>1746</v>
      </c>
      <c r="BO119" s="694">
        <f t="shared" si="136"/>
        <v>1746</v>
      </c>
      <c r="BP119" s="694">
        <f t="shared" si="137"/>
        <v>1746</v>
      </c>
      <c r="BQ119" s="694">
        <f t="shared" si="138"/>
        <v>1746</v>
      </c>
      <c r="BR119" s="694">
        <f t="shared" si="125"/>
        <v>0</v>
      </c>
      <c r="BS119" s="721">
        <f t="shared" si="117"/>
        <v>519464</v>
      </c>
      <c r="BT119" s="721">
        <f>BT118-BN119</f>
        <v>103278.166666666</v>
      </c>
      <c r="BU119" s="721">
        <f>BU118-BO119</f>
        <v>104486.166666666</v>
      </c>
      <c r="BV119" s="721">
        <f>BV118-BP119</f>
        <v>104495.166666666</v>
      </c>
      <c r="BW119" s="721">
        <f>BW118-BQ119</f>
        <v>105881.833333333</v>
      </c>
      <c r="BX119" s="721"/>
    </row>
    <row r="120" s="625" customFormat="1" ht="32" customHeight="1" spans="1:76">
      <c r="A120" s="642">
        <v>45721</v>
      </c>
      <c r="B120" s="643" t="s">
        <v>605</v>
      </c>
      <c r="C120" s="644" t="s">
        <v>606</v>
      </c>
      <c r="D120" s="645">
        <v>4500159153</v>
      </c>
      <c r="E120" s="646" t="s">
        <v>745</v>
      </c>
      <c r="F120" s="645" t="s">
        <v>746</v>
      </c>
      <c r="G120" s="649" t="s">
        <v>608</v>
      </c>
      <c r="H120" s="648" t="s">
        <v>609</v>
      </c>
      <c r="I120" s="657">
        <v>300</v>
      </c>
      <c r="J120" s="657">
        <v>0</v>
      </c>
      <c r="K120" s="657">
        <v>30</v>
      </c>
      <c r="L120" s="657">
        <f t="shared" si="141"/>
        <v>10</v>
      </c>
      <c r="M120" s="658">
        <v>45792</v>
      </c>
      <c r="N120" s="658">
        <v>45789</v>
      </c>
      <c r="O120" s="659" t="s">
        <v>747</v>
      </c>
      <c r="P120" s="659" t="s">
        <v>93</v>
      </c>
      <c r="Q120" s="845"/>
      <c r="R120" s="845"/>
      <c r="S120" s="845"/>
      <c r="T120" s="845"/>
      <c r="U120" s="777" t="s">
        <v>748</v>
      </c>
      <c r="V120" s="659"/>
      <c r="W120" s="666" t="s">
        <v>662</v>
      </c>
      <c r="X120" s="666"/>
      <c r="Y120" s="666" t="s">
        <v>749</v>
      </c>
      <c r="Z120" s="666" t="s">
        <v>614</v>
      </c>
      <c r="AA120" s="666"/>
      <c r="AB120" s="669" t="s">
        <v>750</v>
      </c>
      <c r="AC120" s="657" t="s">
        <v>233</v>
      </c>
      <c r="AD120" s="681">
        <v>156.8365</v>
      </c>
      <c r="AE120" s="682">
        <f t="shared" si="140"/>
        <v>1568.365</v>
      </c>
      <c r="AF120" s="657"/>
      <c r="AG120" s="648" t="s">
        <v>618</v>
      </c>
      <c r="AH120" s="657" t="s">
        <v>101</v>
      </c>
      <c r="AI120" s="686"/>
      <c r="AJ120" s="683"/>
      <c r="AK120" s="686"/>
      <c r="AL120" s="683">
        <f>I120</f>
        <v>300</v>
      </c>
      <c r="AM120" s="687"/>
      <c r="AN120" s="694"/>
      <c r="AO120" s="814"/>
      <c r="AP120" s="694">
        <f>I120</f>
        <v>300</v>
      </c>
      <c r="AQ120" s="694"/>
      <c r="AR120" s="694"/>
      <c r="AS120" s="694"/>
      <c r="AT120" s="868"/>
      <c r="AU120" s="869"/>
      <c r="AV120" s="869"/>
      <c r="AW120" s="871"/>
      <c r="AX120" s="705">
        <f t="shared" si="130"/>
        <v>75</v>
      </c>
      <c r="AY120" s="694">
        <f>AX120</f>
        <v>75</v>
      </c>
      <c r="AZ120" s="694">
        <f t="shared" ref="AZ120:AZ131" si="142">AX120</f>
        <v>75</v>
      </c>
      <c r="BA120" s="706">
        <f t="shared" ref="BA120:BA131" si="143">AX120</f>
        <v>75</v>
      </c>
      <c r="BB120" s="715"/>
      <c r="BC120" s="694"/>
      <c r="BD120" s="694"/>
      <c r="BE120" s="694"/>
      <c r="BF120" s="694">
        <f>SUM(AT120:BE120)-I120</f>
        <v>0</v>
      </c>
      <c r="BG120" s="694">
        <f>L120</f>
        <v>10</v>
      </c>
      <c r="BH120" s="694"/>
      <c r="BI120" s="694"/>
      <c r="BJ120" s="694">
        <f t="shared" si="134"/>
        <v>300</v>
      </c>
      <c r="BK120" s="694"/>
      <c r="BL120" s="694" t="s">
        <v>102</v>
      </c>
      <c r="BM120" s="869"/>
      <c r="BN120" s="694">
        <f t="shared" si="135"/>
        <v>75</v>
      </c>
      <c r="BO120" s="694">
        <f t="shared" si="136"/>
        <v>75</v>
      </c>
      <c r="BP120" s="694">
        <f t="shared" si="137"/>
        <v>75</v>
      </c>
      <c r="BQ120" s="694">
        <f t="shared" si="138"/>
        <v>75</v>
      </c>
      <c r="BR120" s="694">
        <f t="shared" si="125"/>
        <v>0</v>
      </c>
      <c r="BS120" s="721">
        <f t="shared" si="117"/>
        <v>512780</v>
      </c>
      <c r="BT120" s="721">
        <f>BT123-BN120</f>
        <v>96219.1666666663</v>
      </c>
      <c r="BU120" s="721">
        <f>BU123-BO120</f>
        <v>97427.1666666663</v>
      </c>
      <c r="BV120" s="721">
        <f>BV123-BP120</f>
        <v>97436.1666666663</v>
      </c>
      <c r="BW120" s="721">
        <f>BW123-BQ120</f>
        <v>98822.833333333</v>
      </c>
      <c r="BX120" s="721"/>
    </row>
    <row r="121" s="625" customFormat="1" ht="32" customHeight="1" spans="1:76">
      <c r="A121" s="642">
        <v>45728</v>
      </c>
      <c r="B121" s="643" t="s">
        <v>731</v>
      </c>
      <c r="C121" s="644" t="s">
        <v>732</v>
      </c>
      <c r="D121" s="645">
        <v>4500159868</v>
      </c>
      <c r="E121" s="650">
        <v>4401015340</v>
      </c>
      <c r="F121" s="645" t="s">
        <v>751</v>
      </c>
      <c r="G121" s="649" t="s">
        <v>734</v>
      </c>
      <c r="H121" s="648" t="s">
        <v>735</v>
      </c>
      <c r="I121" s="657">
        <v>6984</v>
      </c>
      <c r="J121" s="657">
        <v>0</v>
      </c>
      <c r="K121" s="657">
        <v>4</v>
      </c>
      <c r="L121" s="657">
        <f t="shared" si="141"/>
        <v>1746</v>
      </c>
      <c r="M121" s="658">
        <v>45791</v>
      </c>
      <c r="N121" s="658">
        <f>M121-4</f>
        <v>45787</v>
      </c>
      <c r="O121" s="659"/>
      <c r="P121" s="659" t="s">
        <v>93</v>
      </c>
      <c r="Q121" s="845"/>
      <c r="R121" s="845"/>
      <c r="S121" s="845"/>
      <c r="T121" s="845"/>
      <c r="U121" s="777" t="s">
        <v>752</v>
      </c>
      <c r="V121" s="659"/>
      <c r="W121" s="666" t="s">
        <v>685</v>
      </c>
      <c r="X121" s="666"/>
      <c r="Y121" s="666" t="s">
        <v>736</v>
      </c>
      <c r="Z121" s="666"/>
      <c r="AA121" s="666"/>
      <c r="AB121" s="650" t="s">
        <v>737</v>
      </c>
      <c r="AC121" s="657" t="s">
        <v>738</v>
      </c>
      <c r="AD121" s="681">
        <v>16.8851</v>
      </c>
      <c r="AE121" s="682">
        <f t="shared" si="140"/>
        <v>29481.3846</v>
      </c>
      <c r="AF121" s="657"/>
      <c r="AG121" s="649" t="s">
        <v>734</v>
      </c>
      <c r="AH121" s="657" t="s">
        <v>101</v>
      </c>
      <c r="AI121" s="686"/>
      <c r="AJ121" s="683"/>
      <c r="AK121" s="686"/>
      <c r="AL121" s="683"/>
      <c r="AM121" s="849"/>
      <c r="AN121" s="683">
        <f t="shared" ref="AN121:AN127" si="144">I121</f>
        <v>6984</v>
      </c>
      <c r="AO121" s="814"/>
      <c r="AP121" s="694"/>
      <c r="AQ121" s="694"/>
      <c r="AR121" s="694"/>
      <c r="AS121" s="695">
        <f t="shared" ref="AS121:AS127" si="145">I121</f>
        <v>6984</v>
      </c>
      <c r="AT121" s="820"/>
      <c r="AU121" s="814"/>
      <c r="AV121" s="814"/>
      <c r="AW121" s="821"/>
      <c r="AX121" s="705">
        <f t="shared" si="130"/>
        <v>1746</v>
      </c>
      <c r="AY121" s="694">
        <f>AX121</f>
        <v>1746</v>
      </c>
      <c r="AZ121" s="694">
        <f t="shared" si="142"/>
        <v>1746</v>
      </c>
      <c r="BA121" s="706">
        <f t="shared" si="143"/>
        <v>1746</v>
      </c>
      <c r="BB121" s="715"/>
      <c r="BC121" s="694"/>
      <c r="BD121" s="694"/>
      <c r="BE121" s="694"/>
      <c r="BF121" s="694"/>
      <c r="BG121" s="694"/>
      <c r="BH121" s="694"/>
      <c r="BI121" s="694"/>
      <c r="BJ121" s="694">
        <f t="shared" si="134"/>
        <v>6984</v>
      </c>
      <c r="BK121" s="694"/>
      <c r="BL121" s="694" t="s">
        <v>102</v>
      </c>
      <c r="BM121" s="860"/>
      <c r="BN121" s="694">
        <f t="shared" si="135"/>
        <v>1746</v>
      </c>
      <c r="BO121" s="694">
        <f t="shared" si="136"/>
        <v>1746</v>
      </c>
      <c r="BP121" s="694">
        <f t="shared" si="137"/>
        <v>1746</v>
      </c>
      <c r="BQ121" s="694">
        <f t="shared" si="138"/>
        <v>1746</v>
      </c>
      <c r="BR121" s="694">
        <f t="shared" si="125"/>
        <v>0</v>
      </c>
      <c r="BS121" s="721">
        <f t="shared" si="117"/>
        <v>519464</v>
      </c>
      <c r="BT121" s="721">
        <f>BT117-BN121</f>
        <v>99786.1666666663</v>
      </c>
      <c r="BU121" s="721">
        <f>BU117-BO121</f>
        <v>100994.166666666</v>
      </c>
      <c r="BV121" s="721">
        <f>BV117-BP121</f>
        <v>101003.166666666</v>
      </c>
      <c r="BW121" s="721">
        <f>BW117-BQ121</f>
        <v>102389.833333333</v>
      </c>
      <c r="BX121" s="721"/>
    </row>
    <row r="122" s="625" customFormat="1" ht="32" customHeight="1" spans="1:76">
      <c r="A122" s="642">
        <v>45728</v>
      </c>
      <c r="B122" s="643" t="s">
        <v>731</v>
      </c>
      <c r="C122" s="644" t="s">
        <v>732</v>
      </c>
      <c r="D122" s="645">
        <v>4500159868</v>
      </c>
      <c r="E122" s="650">
        <v>4401015355</v>
      </c>
      <c r="F122" s="645" t="s">
        <v>753</v>
      </c>
      <c r="G122" s="649" t="s">
        <v>734</v>
      </c>
      <c r="H122" s="648" t="s">
        <v>735</v>
      </c>
      <c r="I122" s="657">
        <v>6984</v>
      </c>
      <c r="J122" s="657">
        <v>0</v>
      </c>
      <c r="K122" s="657">
        <v>4</v>
      </c>
      <c r="L122" s="657">
        <f t="shared" si="141"/>
        <v>1746</v>
      </c>
      <c r="M122" s="658">
        <v>45792</v>
      </c>
      <c r="N122" s="658">
        <v>45785</v>
      </c>
      <c r="O122" s="659"/>
      <c r="P122" s="659" t="s">
        <v>93</v>
      </c>
      <c r="Q122" s="845"/>
      <c r="R122" s="845"/>
      <c r="S122" s="845"/>
      <c r="T122" s="845"/>
      <c r="U122" s="777" t="s">
        <v>743</v>
      </c>
      <c r="V122" s="659"/>
      <c r="W122" s="666" t="s">
        <v>685</v>
      </c>
      <c r="X122" s="666"/>
      <c r="Y122" s="666" t="s">
        <v>736</v>
      </c>
      <c r="Z122" s="666"/>
      <c r="AA122" s="666"/>
      <c r="AB122" s="650" t="s">
        <v>737</v>
      </c>
      <c r="AC122" s="657" t="s">
        <v>738</v>
      </c>
      <c r="AD122" s="681">
        <v>16.2706</v>
      </c>
      <c r="AE122" s="682">
        <f t="shared" si="140"/>
        <v>28408.4676</v>
      </c>
      <c r="AF122" s="657"/>
      <c r="AG122" s="649" t="s">
        <v>734</v>
      </c>
      <c r="AH122" s="657" t="s">
        <v>101</v>
      </c>
      <c r="AI122" s="686"/>
      <c r="AJ122" s="683"/>
      <c r="AK122" s="686"/>
      <c r="AL122" s="683"/>
      <c r="AM122" s="849"/>
      <c r="AN122" s="683">
        <f t="shared" si="144"/>
        <v>6984</v>
      </c>
      <c r="AO122" s="814"/>
      <c r="AP122" s="694"/>
      <c r="AQ122" s="694"/>
      <c r="AR122" s="694"/>
      <c r="AS122" s="695">
        <f t="shared" si="145"/>
        <v>6984</v>
      </c>
      <c r="AT122" s="820"/>
      <c r="AU122" s="814"/>
      <c r="AV122" s="814"/>
      <c r="AW122" s="821"/>
      <c r="AX122" s="705">
        <f t="shared" si="130"/>
        <v>1746</v>
      </c>
      <c r="AY122" s="694">
        <f>AX122</f>
        <v>1746</v>
      </c>
      <c r="AZ122" s="694">
        <f t="shared" si="142"/>
        <v>1746</v>
      </c>
      <c r="BA122" s="706">
        <f t="shared" si="143"/>
        <v>1746</v>
      </c>
      <c r="BB122" s="715"/>
      <c r="BC122" s="694"/>
      <c r="BD122" s="694"/>
      <c r="BE122" s="694"/>
      <c r="BF122" s="694"/>
      <c r="BG122" s="694"/>
      <c r="BH122" s="694"/>
      <c r="BI122" s="694"/>
      <c r="BJ122" s="694">
        <f t="shared" si="134"/>
        <v>6984</v>
      </c>
      <c r="BK122" s="694"/>
      <c r="BL122" s="694" t="s">
        <v>102</v>
      </c>
      <c r="BM122" s="860"/>
      <c r="BN122" s="694">
        <f t="shared" si="135"/>
        <v>1746</v>
      </c>
      <c r="BO122" s="694">
        <f t="shared" si="136"/>
        <v>1746</v>
      </c>
      <c r="BP122" s="694">
        <f t="shared" si="137"/>
        <v>1746</v>
      </c>
      <c r="BQ122" s="694">
        <f t="shared" si="138"/>
        <v>1746</v>
      </c>
      <c r="BR122" s="694">
        <f t="shared" si="125"/>
        <v>0</v>
      </c>
      <c r="BS122" s="721">
        <f t="shared" si="117"/>
        <v>519464</v>
      </c>
      <c r="BT122" s="721">
        <f>BT121-BN122</f>
        <v>98040.1666666663</v>
      </c>
      <c r="BU122" s="721">
        <f>BU121-BO122</f>
        <v>99248.1666666663</v>
      </c>
      <c r="BV122" s="721">
        <f>BV121-BP122</f>
        <v>99257.1666666663</v>
      </c>
      <c r="BW122" s="721">
        <f>BW121-BQ122</f>
        <v>100643.833333333</v>
      </c>
      <c r="BX122" s="721"/>
    </row>
    <row r="123" s="625" customFormat="1" ht="32" customHeight="1" spans="1:76">
      <c r="A123" s="642">
        <v>45728</v>
      </c>
      <c r="B123" s="643" t="s">
        <v>731</v>
      </c>
      <c r="C123" s="644" t="s">
        <v>732</v>
      </c>
      <c r="D123" s="645">
        <v>4500159868</v>
      </c>
      <c r="E123" s="650">
        <v>4401015354</v>
      </c>
      <c r="F123" s="645" t="s">
        <v>754</v>
      </c>
      <c r="G123" s="649" t="s">
        <v>734</v>
      </c>
      <c r="H123" s="648" t="s">
        <v>735</v>
      </c>
      <c r="I123" s="657">
        <v>6984</v>
      </c>
      <c r="J123" s="657">
        <v>0</v>
      </c>
      <c r="K123" s="657">
        <v>4</v>
      </c>
      <c r="L123" s="657">
        <f t="shared" si="141"/>
        <v>1746</v>
      </c>
      <c r="M123" s="658">
        <v>45792</v>
      </c>
      <c r="N123" s="658">
        <f>M123-5</f>
        <v>45787</v>
      </c>
      <c r="O123" s="659"/>
      <c r="P123" s="659" t="s">
        <v>93</v>
      </c>
      <c r="Q123" s="845"/>
      <c r="R123" s="845"/>
      <c r="S123" s="845"/>
      <c r="T123" s="845"/>
      <c r="U123" s="777" t="s">
        <v>755</v>
      </c>
      <c r="V123" s="659"/>
      <c r="W123" s="666" t="s">
        <v>685</v>
      </c>
      <c r="X123" s="666"/>
      <c r="Y123" s="666" t="s">
        <v>736</v>
      </c>
      <c r="Z123" s="666"/>
      <c r="AA123" s="666"/>
      <c r="AB123" s="650" t="s">
        <v>737</v>
      </c>
      <c r="AC123" s="657" t="s">
        <v>738</v>
      </c>
      <c r="AD123" s="681">
        <v>16.2706</v>
      </c>
      <c r="AE123" s="682">
        <f t="shared" si="140"/>
        <v>28408.4676</v>
      </c>
      <c r="AF123" s="657"/>
      <c r="AG123" s="649" t="s">
        <v>734</v>
      </c>
      <c r="AH123" s="657" t="s">
        <v>101</v>
      </c>
      <c r="AI123" s="686"/>
      <c r="AJ123" s="683"/>
      <c r="AK123" s="686"/>
      <c r="AL123" s="683"/>
      <c r="AM123" s="849"/>
      <c r="AN123" s="694">
        <f t="shared" si="144"/>
        <v>6984</v>
      </c>
      <c r="AO123" s="814"/>
      <c r="AP123" s="694"/>
      <c r="AQ123" s="694"/>
      <c r="AR123" s="694"/>
      <c r="AS123" s="694">
        <f t="shared" si="145"/>
        <v>6984</v>
      </c>
      <c r="AT123" s="868"/>
      <c r="AU123" s="869"/>
      <c r="AV123" s="869"/>
      <c r="AW123" s="871"/>
      <c r="AX123" s="705">
        <f t="shared" si="130"/>
        <v>1746</v>
      </c>
      <c r="AY123" s="694">
        <f>AX123</f>
        <v>1746</v>
      </c>
      <c r="AZ123" s="694">
        <f t="shared" si="142"/>
        <v>1746</v>
      </c>
      <c r="BA123" s="706">
        <f t="shared" si="143"/>
        <v>1746</v>
      </c>
      <c r="BB123" s="715"/>
      <c r="BC123" s="694"/>
      <c r="BD123" s="694"/>
      <c r="BE123" s="694"/>
      <c r="BF123" s="694"/>
      <c r="BG123" s="694"/>
      <c r="BH123" s="694"/>
      <c r="BI123" s="694"/>
      <c r="BJ123" s="694">
        <f t="shared" si="134"/>
        <v>6984</v>
      </c>
      <c r="BK123" s="694"/>
      <c r="BL123" s="694" t="s">
        <v>102</v>
      </c>
      <c r="BM123" s="860"/>
      <c r="BN123" s="694">
        <f t="shared" si="135"/>
        <v>1746</v>
      </c>
      <c r="BO123" s="694">
        <f t="shared" si="136"/>
        <v>1746</v>
      </c>
      <c r="BP123" s="694">
        <f t="shared" si="137"/>
        <v>1746</v>
      </c>
      <c r="BQ123" s="694">
        <f t="shared" si="138"/>
        <v>1746</v>
      </c>
      <c r="BR123" s="694">
        <f t="shared" si="125"/>
        <v>0</v>
      </c>
      <c r="BS123" s="721">
        <f t="shared" si="117"/>
        <v>519464</v>
      </c>
      <c r="BT123" s="721">
        <f>BT122-BN123</f>
        <v>96294.1666666663</v>
      </c>
      <c r="BU123" s="721">
        <f>BU122-BO123</f>
        <v>97502.1666666663</v>
      </c>
      <c r="BV123" s="721">
        <f>BV122-BP123</f>
        <v>97511.1666666663</v>
      </c>
      <c r="BW123" s="721">
        <f>BW122-BQ123</f>
        <v>98897.833333333</v>
      </c>
      <c r="BX123" s="721"/>
    </row>
    <row r="124" s="625" customFormat="1" ht="32" customHeight="1" spans="1:76">
      <c r="A124" s="642">
        <v>45728</v>
      </c>
      <c r="B124" s="643" t="s">
        <v>731</v>
      </c>
      <c r="C124" s="644" t="s">
        <v>732</v>
      </c>
      <c r="D124" s="645">
        <v>4500159868</v>
      </c>
      <c r="E124" s="864">
        <v>4401015346</v>
      </c>
      <c r="F124" s="645" t="s">
        <v>756</v>
      </c>
      <c r="G124" s="649" t="s">
        <v>734</v>
      </c>
      <c r="H124" s="648" t="s">
        <v>735</v>
      </c>
      <c r="I124" s="657">
        <v>6984</v>
      </c>
      <c r="J124" s="657">
        <v>0</v>
      </c>
      <c r="K124" s="657">
        <v>4</v>
      </c>
      <c r="L124" s="657">
        <f t="shared" si="141"/>
        <v>1746</v>
      </c>
      <c r="M124" s="658">
        <v>45793</v>
      </c>
      <c r="N124" s="658">
        <f>M124-4</f>
        <v>45789</v>
      </c>
      <c r="O124" s="659"/>
      <c r="P124" s="659" t="s">
        <v>93</v>
      </c>
      <c r="Q124" s="845"/>
      <c r="R124" s="845"/>
      <c r="S124" s="845"/>
      <c r="T124" s="845"/>
      <c r="U124" s="777" t="s">
        <v>752</v>
      </c>
      <c r="V124" s="659"/>
      <c r="W124" s="666" t="s">
        <v>685</v>
      </c>
      <c r="X124" s="666"/>
      <c r="Y124" s="666" t="s">
        <v>736</v>
      </c>
      <c r="Z124" s="666"/>
      <c r="AA124" s="666"/>
      <c r="AB124" s="650" t="s">
        <v>737</v>
      </c>
      <c r="AC124" s="657" t="s">
        <v>738</v>
      </c>
      <c r="AD124" s="681">
        <v>16.8851</v>
      </c>
      <c r="AE124" s="682">
        <f t="shared" si="140"/>
        <v>29481.3846</v>
      </c>
      <c r="AF124" s="657"/>
      <c r="AG124" s="649" t="s">
        <v>734</v>
      </c>
      <c r="AH124" s="657" t="s">
        <v>101</v>
      </c>
      <c r="AI124" s="686"/>
      <c r="AJ124" s="683"/>
      <c r="AK124" s="686"/>
      <c r="AL124" s="683"/>
      <c r="AM124" s="849"/>
      <c r="AN124" s="694">
        <f t="shared" si="144"/>
        <v>6984</v>
      </c>
      <c r="AO124" s="814"/>
      <c r="AP124" s="694"/>
      <c r="AQ124" s="694"/>
      <c r="AR124" s="694"/>
      <c r="AS124" s="694">
        <f t="shared" si="145"/>
        <v>6984</v>
      </c>
      <c r="AT124" s="868"/>
      <c r="AU124" s="869"/>
      <c r="AV124" s="869"/>
      <c r="AW124" s="871"/>
      <c r="AX124" s="705">
        <f t="shared" ref="AX122:AX137" si="146">I124/4</f>
        <v>1746</v>
      </c>
      <c r="AY124" s="694">
        <f t="shared" ref="AY122:AY137" si="147">AX124</f>
        <v>1746</v>
      </c>
      <c r="AZ124" s="694">
        <f t="shared" si="142"/>
        <v>1746</v>
      </c>
      <c r="BA124" s="706">
        <f t="shared" si="143"/>
        <v>1746</v>
      </c>
      <c r="BB124" s="715"/>
      <c r="BC124" s="694"/>
      <c r="BD124" s="694"/>
      <c r="BE124" s="694"/>
      <c r="BF124" s="694"/>
      <c r="BG124" s="694"/>
      <c r="BH124" s="694"/>
      <c r="BI124" s="694"/>
      <c r="BJ124" s="694">
        <f t="shared" si="134"/>
        <v>6984</v>
      </c>
      <c r="BK124" s="694"/>
      <c r="BL124" s="694" t="s">
        <v>102</v>
      </c>
      <c r="BM124" s="860"/>
      <c r="BN124" s="694">
        <f t="shared" si="135"/>
        <v>1746</v>
      </c>
      <c r="BO124" s="694">
        <f t="shared" si="136"/>
        <v>1746</v>
      </c>
      <c r="BP124" s="694">
        <f t="shared" si="137"/>
        <v>1746</v>
      </c>
      <c r="BQ124" s="694">
        <f t="shared" si="138"/>
        <v>1746</v>
      </c>
      <c r="BR124" s="694">
        <f t="shared" si="125"/>
        <v>0</v>
      </c>
      <c r="BS124" s="721">
        <f t="shared" ref="BS122:BS150" si="148">BN124+BO124+BP124+BQ124+$BS$290</f>
        <v>519464</v>
      </c>
      <c r="BT124" s="721">
        <f>BT120-BN124</f>
        <v>94473.1666666663</v>
      </c>
      <c r="BU124" s="721">
        <f>BU120-BO124</f>
        <v>95681.1666666663</v>
      </c>
      <c r="BV124" s="721">
        <f>BV120-BP124</f>
        <v>95690.1666666663</v>
      </c>
      <c r="BW124" s="721">
        <f>BW120-BQ124</f>
        <v>97076.833333333</v>
      </c>
      <c r="BX124" s="721"/>
    </row>
    <row r="125" s="625" customFormat="1" ht="32" customHeight="1" spans="1:76">
      <c r="A125" s="642">
        <v>45728</v>
      </c>
      <c r="B125" s="643" t="s">
        <v>731</v>
      </c>
      <c r="C125" s="644" t="s">
        <v>732</v>
      </c>
      <c r="D125" s="645">
        <v>4500159868</v>
      </c>
      <c r="E125" s="864">
        <v>4401015332</v>
      </c>
      <c r="F125" s="645" t="s">
        <v>757</v>
      </c>
      <c r="G125" s="649" t="s">
        <v>734</v>
      </c>
      <c r="H125" s="648" t="s">
        <v>735</v>
      </c>
      <c r="I125" s="657">
        <v>6984</v>
      </c>
      <c r="J125" s="657">
        <v>0</v>
      </c>
      <c r="K125" s="657">
        <v>4</v>
      </c>
      <c r="L125" s="657">
        <f t="shared" si="141"/>
        <v>1746</v>
      </c>
      <c r="M125" s="658">
        <v>45793</v>
      </c>
      <c r="N125" s="658">
        <f>M125-4</f>
        <v>45789</v>
      </c>
      <c r="O125" s="659"/>
      <c r="P125" s="659" t="s">
        <v>93</v>
      </c>
      <c r="Q125" s="845"/>
      <c r="R125" s="845"/>
      <c r="S125" s="845"/>
      <c r="T125" s="845"/>
      <c r="U125" s="777" t="s">
        <v>758</v>
      </c>
      <c r="V125" s="659"/>
      <c r="W125" s="666" t="s">
        <v>685</v>
      </c>
      <c r="X125" s="666"/>
      <c r="Y125" s="666" t="s">
        <v>736</v>
      </c>
      <c r="Z125" s="666"/>
      <c r="AA125" s="666"/>
      <c r="AB125" s="650" t="s">
        <v>737</v>
      </c>
      <c r="AC125" s="657" t="s">
        <v>738</v>
      </c>
      <c r="AD125" s="681">
        <v>16.2706</v>
      </c>
      <c r="AE125" s="682">
        <f t="shared" si="140"/>
        <v>28408.4676</v>
      </c>
      <c r="AF125" s="657"/>
      <c r="AG125" s="649" t="s">
        <v>734</v>
      </c>
      <c r="AH125" s="657" t="s">
        <v>101</v>
      </c>
      <c r="AI125" s="686"/>
      <c r="AJ125" s="683"/>
      <c r="AK125" s="686"/>
      <c r="AL125" s="683"/>
      <c r="AM125" s="849"/>
      <c r="AN125" s="694">
        <f t="shared" si="144"/>
        <v>6984</v>
      </c>
      <c r="AO125" s="814"/>
      <c r="AP125" s="694"/>
      <c r="AQ125" s="694"/>
      <c r="AR125" s="694"/>
      <c r="AS125" s="694">
        <f t="shared" si="145"/>
        <v>6984</v>
      </c>
      <c r="AT125" s="868"/>
      <c r="AU125" s="869"/>
      <c r="AV125" s="869"/>
      <c r="AW125" s="871"/>
      <c r="AX125" s="705">
        <f t="shared" si="146"/>
        <v>1746</v>
      </c>
      <c r="AY125" s="694">
        <f t="shared" si="147"/>
        <v>1746</v>
      </c>
      <c r="AZ125" s="694">
        <f t="shared" si="142"/>
        <v>1746</v>
      </c>
      <c r="BA125" s="706">
        <f t="shared" si="143"/>
        <v>1746</v>
      </c>
      <c r="BB125" s="715"/>
      <c r="BC125" s="694"/>
      <c r="BD125" s="694"/>
      <c r="BE125" s="694"/>
      <c r="BF125" s="694"/>
      <c r="BG125" s="694"/>
      <c r="BH125" s="694"/>
      <c r="BI125" s="694"/>
      <c r="BJ125" s="694">
        <f t="shared" si="134"/>
        <v>6984</v>
      </c>
      <c r="BK125" s="694"/>
      <c r="BL125" s="694" t="s">
        <v>102</v>
      </c>
      <c r="BM125" s="860"/>
      <c r="BN125" s="694">
        <f t="shared" si="135"/>
        <v>1746</v>
      </c>
      <c r="BO125" s="694">
        <f t="shared" si="136"/>
        <v>1746</v>
      </c>
      <c r="BP125" s="694">
        <f t="shared" si="137"/>
        <v>1746</v>
      </c>
      <c r="BQ125" s="694">
        <f t="shared" si="138"/>
        <v>1746</v>
      </c>
      <c r="BR125" s="694">
        <f t="shared" si="125"/>
        <v>0</v>
      </c>
      <c r="BS125" s="721">
        <f t="shared" si="148"/>
        <v>519464</v>
      </c>
      <c r="BT125" s="721">
        <f>BT124-BN125</f>
        <v>92727.1666666663</v>
      </c>
      <c r="BU125" s="721">
        <f>BU124-BO125</f>
        <v>93935.1666666663</v>
      </c>
      <c r="BV125" s="721">
        <f>BV124-BP125</f>
        <v>93944.1666666663</v>
      </c>
      <c r="BW125" s="721">
        <f>BW124-BQ125</f>
        <v>95330.833333333</v>
      </c>
      <c r="BX125" s="721"/>
    </row>
    <row r="126" s="625" customFormat="1" ht="32" customHeight="1" spans="1:76">
      <c r="A126" s="642">
        <v>45728</v>
      </c>
      <c r="B126" s="643" t="s">
        <v>731</v>
      </c>
      <c r="C126" s="644" t="s">
        <v>732</v>
      </c>
      <c r="D126" s="645">
        <v>4500159868</v>
      </c>
      <c r="E126" s="864">
        <v>4401015353</v>
      </c>
      <c r="F126" s="645" t="s">
        <v>759</v>
      </c>
      <c r="G126" s="649" t="s">
        <v>734</v>
      </c>
      <c r="H126" s="648" t="s">
        <v>735</v>
      </c>
      <c r="I126" s="657">
        <v>6984</v>
      </c>
      <c r="J126" s="657">
        <v>0</v>
      </c>
      <c r="K126" s="657">
        <v>4</v>
      </c>
      <c r="L126" s="657">
        <f t="shared" si="141"/>
        <v>1746</v>
      </c>
      <c r="M126" s="658">
        <v>45793</v>
      </c>
      <c r="N126" s="658">
        <f>M126-3</f>
        <v>45790</v>
      </c>
      <c r="O126" s="659"/>
      <c r="P126" s="659" t="s">
        <v>93</v>
      </c>
      <c r="Q126" s="845"/>
      <c r="R126" s="845"/>
      <c r="S126" s="845"/>
      <c r="T126" s="845"/>
      <c r="U126" s="777" t="s">
        <v>752</v>
      </c>
      <c r="V126" s="659"/>
      <c r="W126" s="666" t="s">
        <v>685</v>
      </c>
      <c r="X126" s="666"/>
      <c r="Y126" s="666" t="s">
        <v>736</v>
      </c>
      <c r="Z126" s="666"/>
      <c r="AA126" s="666"/>
      <c r="AB126" s="650" t="s">
        <v>737</v>
      </c>
      <c r="AC126" s="657" t="s">
        <v>738</v>
      </c>
      <c r="AD126" s="681">
        <v>16.2706</v>
      </c>
      <c r="AE126" s="682">
        <f t="shared" si="140"/>
        <v>28408.4676</v>
      </c>
      <c r="AF126" s="657"/>
      <c r="AG126" s="649" t="s">
        <v>734</v>
      </c>
      <c r="AH126" s="657" t="s">
        <v>101</v>
      </c>
      <c r="AI126" s="686"/>
      <c r="AJ126" s="683"/>
      <c r="AK126" s="686"/>
      <c r="AL126" s="683"/>
      <c r="AM126" s="849"/>
      <c r="AN126" s="694">
        <f t="shared" si="144"/>
        <v>6984</v>
      </c>
      <c r="AO126" s="814"/>
      <c r="AP126" s="694"/>
      <c r="AQ126" s="694"/>
      <c r="AR126" s="694"/>
      <c r="AS126" s="694">
        <f t="shared" si="145"/>
        <v>6984</v>
      </c>
      <c r="AT126" s="868"/>
      <c r="AU126" s="869"/>
      <c r="AV126" s="869"/>
      <c r="AW126" s="871"/>
      <c r="AX126" s="705">
        <f t="shared" si="146"/>
        <v>1746</v>
      </c>
      <c r="AY126" s="694">
        <f t="shared" si="147"/>
        <v>1746</v>
      </c>
      <c r="AZ126" s="694">
        <f t="shared" si="142"/>
        <v>1746</v>
      </c>
      <c r="BA126" s="706">
        <f t="shared" si="143"/>
        <v>1746</v>
      </c>
      <c r="BB126" s="715"/>
      <c r="BC126" s="694"/>
      <c r="BD126" s="694"/>
      <c r="BE126" s="694"/>
      <c r="BF126" s="694"/>
      <c r="BG126" s="694"/>
      <c r="BH126" s="694"/>
      <c r="BI126" s="694"/>
      <c r="BJ126" s="694">
        <f t="shared" si="134"/>
        <v>6984</v>
      </c>
      <c r="BK126" s="694"/>
      <c r="BL126" s="694" t="s">
        <v>102</v>
      </c>
      <c r="BM126" s="860"/>
      <c r="BN126" s="694">
        <f t="shared" si="135"/>
        <v>1746</v>
      </c>
      <c r="BO126" s="694">
        <f t="shared" si="136"/>
        <v>1746</v>
      </c>
      <c r="BP126" s="694">
        <f t="shared" si="137"/>
        <v>1746</v>
      </c>
      <c r="BQ126" s="694">
        <f t="shared" si="138"/>
        <v>1746</v>
      </c>
      <c r="BR126" s="694">
        <f t="shared" si="125"/>
        <v>0</v>
      </c>
      <c r="BS126" s="721">
        <f t="shared" si="148"/>
        <v>519464</v>
      </c>
      <c r="BT126" s="721">
        <f>BT125-BN126</f>
        <v>90981.1666666663</v>
      </c>
      <c r="BU126" s="721">
        <f>BU125-BO126</f>
        <v>92189.1666666663</v>
      </c>
      <c r="BV126" s="721">
        <f>BV125-BP126</f>
        <v>92198.1666666663</v>
      </c>
      <c r="BW126" s="721">
        <f>BW125-BQ126</f>
        <v>93584.833333333</v>
      </c>
      <c r="BX126" s="721"/>
    </row>
    <row r="127" s="625" customFormat="1" ht="32" customHeight="1" spans="1:76">
      <c r="A127" s="642">
        <v>45728</v>
      </c>
      <c r="B127" s="643" t="s">
        <v>731</v>
      </c>
      <c r="C127" s="644" t="s">
        <v>732</v>
      </c>
      <c r="D127" s="645">
        <v>4500159868</v>
      </c>
      <c r="E127" s="864">
        <v>4401015345</v>
      </c>
      <c r="F127" s="645" t="s">
        <v>760</v>
      </c>
      <c r="G127" s="649" t="s">
        <v>734</v>
      </c>
      <c r="H127" s="648" t="s">
        <v>735</v>
      </c>
      <c r="I127" s="657">
        <v>6984</v>
      </c>
      <c r="J127" s="657">
        <v>0</v>
      </c>
      <c r="K127" s="657">
        <v>4</v>
      </c>
      <c r="L127" s="657">
        <f t="shared" si="141"/>
        <v>1746</v>
      </c>
      <c r="M127" s="658">
        <v>45793</v>
      </c>
      <c r="N127" s="658">
        <f>M127-3</f>
        <v>45790</v>
      </c>
      <c r="O127" s="659"/>
      <c r="P127" s="659" t="s">
        <v>93</v>
      </c>
      <c r="Q127" s="845"/>
      <c r="R127" s="845"/>
      <c r="S127" s="845"/>
      <c r="T127" s="845"/>
      <c r="U127" s="777" t="s">
        <v>752</v>
      </c>
      <c r="V127" s="659"/>
      <c r="W127" s="666" t="s">
        <v>685</v>
      </c>
      <c r="X127" s="666"/>
      <c r="Y127" s="666" t="s">
        <v>736</v>
      </c>
      <c r="Z127" s="666"/>
      <c r="AA127" s="666"/>
      <c r="AB127" s="650" t="s">
        <v>737</v>
      </c>
      <c r="AC127" s="657" t="s">
        <v>738</v>
      </c>
      <c r="AD127" s="681">
        <v>16.8851</v>
      </c>
      <c r="AE127" s="682">
        <f t="shared" si="140"/>
        <v>29481.3846</v>
      </c>
      <c r="AF127" s="657"/>
      <c r="AG127" s="649" t="s">
        <v>734</v>
      </c>
      <c r="AH127" s="657" t="s">
        <v>101</v>
      </c>
      <c r="AI127" s="686"/>
      <c r="AJ127" s="683"/>
      <c r="AK127" s="686"/>
      <c r="AL127" s="683"/>
      <c r="AM127" s="849"/>
      <c r="AN127" s="694">
        <f t="shared" si="144"/>
        <v>6984</v>
      </c>
      <c r="AO127" s="814"/>
      <c r="AP127" s="694"/>
      <c r="AQ127" s="694"/>
      <c r="AR127" s="694"/>
      <c r="AS127" s="694">
        <f t="shared" si="145"/>
        <v>6984</v>
      </c>
      <c r="AT127" s="868"/>
      <c r="AU127" s="869"/>
      <c r="AV127" s="869"/>
      <c r="AW127" s="871"/>
      <c r="AX127" s="705">
        <f t="shared" si="146"/>
        <v>1746</v>
      </c>
      <c r="AY127" s="694">
        <f t="shared" si="147"/>
        <v>1746</v>
      </c>
      <c r="AZ127" s="694">
        <f t="shared" si="142"/>
        <v>1746</v>
      </c>
      <c r="BA127" s="706">
        <f t="shared" si="143"/>
        <v>1746</v>
      </c>
      <c r="BB127" s="715"/>
      <c r="BC127" s="694"/>
      <c r="BD127" s="694"/>
      <c r="BE127" s="694"/>
      <c r="BF127" s="694"/>
      <c r="BG127" s="694"/>
      <c r="BH127" s="694"/>
      <c r="BI127" s="694"/>
      <c r="BJ127" s="694">
        <f t="shared" si="134"/>
        <v>6984</v>
      </c>
      <c r="BK127" s="694"/>
      <c r="BL127" s="694" t="s">
        <v>102</v>
      </c>
      <c r="BM127" s="860"/>
      <c r="BN127" s="694">
        <f t="shared" si="135"/>
        <v>1746</v>
      </c>
      <c r="BO127" s="694">
        <f t="shared" si="136"/>
        <v>1746</v>
      </c>
      <c r="BP127" s="694">
        <f t="shared" si="137"/>
        <v>1746</v>
      </c>
      <c r="BQ127" s="694">
        <f t="shared" si="138"/>
        <v>1746</v>
      </c>
      <c r="BR127" s="694">
        <f t="shared" si="125"/>
        <v>0</v>
      </c>
      <c r="BS127" s="721">
        <f t="shared" si="148"/>
        <v>519464</v>
      </c>
      <c r="BT127" s="721">
        <f>BT126-BN127</f>
        <v>89235.1666666663</v>
      </c>
      <c r="BU127" s="721">
        <f>BU126-BO127</f>
        <v>90443.1666666663</v>
      </c>
      <c r="BV127" s="721">
        <f>BV126-BP127</f>
        <v>90452.1666666663</v>
      </c>
      <c r="BW127" s="721">
        <f>BW126-BQ127</f>
        <v>91838.833333333</v>
      </c>
      <c r="BX127" s="721"/>
    </row>
    <row r="128" s="625" customFormat="1" ht="32" customHeight="1" spans="1:76">
      <c r="A128" s="642">
        <v>45749</v>
      </c>
      <c r="B128" s="643" t="s">
        <v>761</v>
      </c>
      <c r="C128" s="644" t="s">
        <v>762</v>
      </c>
      <c r="D128" s="645">
        <v>4500162375</v>
      </c>
      <c r="E128" s="650">
        <v>20106</v>
      </c>
      <c r="F128" s="645" t="s">
        <v>763</v>
      </c>
      <c r="G128" s="649" t="s">
        <v>441</v>
      </c>
      <c r="H128" s="648" t="s">
        <v>442</v>
      </c>
      <c r="I128" s="657">
        <v>200</v>
      </c>
      <c r="J128" s="657">
        <v>0</v>
      </c>
      <c r="K128" s="657">
        <v>8</v>
      </c>
      <c r="L128" s="657">
        <f t="shared" si="141"/>
        <v>25</v>
      </c>
      <c r="M128" s="658">
        <v>45797</v>
      </c>
      <c r="N128" s="658">
        <v>45793</v>
      </c>
      <c r="O128" s="659"/>
      <c r="P128" s="659" t="s">
        <v>93</v>
      </c>
      <c r="Q128" s="845"/>
      <c r="R128" s="845"/>
      <c r="S128" s="845"/>
      <c r="T128" s="845"/>
      <c r="U128" s="777" t="s">
        <v>758</v>
      </c>
      <c r="V128" s="659"/>
      <c r="W128" s="666" t="s">
        <v>764</v>
      </c>
      <c r="X128" s="666"/>
      <c r="Y128" s="666" t="s">
        <v>765</v>
      </c>
      <c r="Z128" s="666"/>
      <c r="AA128" s="666"/>
      <c r="AB128" s="650" t="s">
        <v>766</v>
      </c>
      <c r="AC128" s="657" t="s">
        <v>767</v>
      </c>
      <c r="AD128" s="681">
        <v>4.1708</v>
      </c>
      <c r="AE128" s="682">
        <f>AD128*I128</f>
        <v>834.16</v>
      </c>
      <c r="AF128" s="657"/>
      <c r="AG128" s="657" t="s">
        <v>447</v>
      </c>
      <c r="AH128" s="657" t="s">
        <v>101</v>
      </c>
      <c r="AI128" s="686"/>
      <c r="AJ128" s="683"/>
      <c r="AK128" s="686"/>
      <c r="AL128" s="683">
        <f>I128</f>
        <v>200</v>
      </c>
      <c r="AM128" s="849"/>
      <c r="AN128" s="694"/>
      <c r="AO128" s="814"/>
      <c r="AP128" s="694">
        <f>I128</f>
        <v>200</v>
      </c>
      <c r="AQ128" s="694"/>
      <c r="AR128" s="694"/>
      <c r="AS128" s="694"/>
      <c r="AT128" s="868"/>
      <c r="AU128" s="869"/>
      <c r="AV128" s="869"/>
      <c r="AW128" s="871"/>
      <c r="AX128" s="705">
        <f t="shared" si="146"/>
        <v>50</v>
      </c>
      <c r="AY128" s="694">
        <f t="shared" si="147"/>
        <v>50</v>
      </c>
      <c r="AZ128" s="694">
        <f t="shared" si="142"/>
        <v>50</v>
      </c>
      <c r="BA128" s="706">
        <f t="shared" si="143"/>
        <v>50</v>
      </c>
      <c r="BB128" s="715"/>
      <c r="BC128" s="694"/>
      <c r="BD128" s="694"/>
      <c r="BE128" s="694"/>
      <c r="BF128" s="694"/>
      <c r="BG128" s="694"/>
      <c r="BH128" s="694"/>
      <c r="BI128" s="694"/>
      <c r="BJ128" s="694"/>
      <c r="BK128" s="694">
        <f>I128</f>
        <v>200</v>
      </c>
      <c r="BL128" s="694" t="s">
        <v>102</v>
      </c>
      <c r="BM128" s="860"/>
      <c r="BN128" s="694">
        <f t="shared" si="135"/>
        <v>50</v>
      </c>
      <c r="BO128" s="694">
        <f t="shared" si="136"/>
        <v>50</v>
      </c>
      <c r="BP128" s="721">
        <f t="shared" si="137"/>
        <v>50</v>
      </c>
      <c r="BQ128" s="721">
        <f t="shared" si="138"/>
        <v>50</v>
      </c>
      <c r="BR128" s="694">
        <f t="shared" si="125"/>
        <v>0</v>
      </c>
      <c r="BS128" s="721">
        <f t="shared" si="148"/>
        <v>512680</v>
      </c>
      <c r="BT128" s="721">
        <f>BT131-BN128</f>
        <v>83947.1666666663</v>
      </c>
      <c r="BU128" s="721">
        <f>BU131-BO128</f>
        <v>85155.1666666663</v>
      </c>
      <c r="BV128" s="721">
        <f>BV131-BP128</f>
        <v>85164.1666666663</v>
      </c>
      <c r="BW128" s="721">
        <f>BW131-BQ128</f>
        <v>86550.833333333</v>
      </c>
      <c r="BX128" s="721"/>
    </row>
    <row r="129" s="625" customFormat="1" ht="32" customHeight="1" spans="1:76">
      <c r="A129" s="642">
        <v>45728</v>
      </c>
      <c r="B129" s="643" t="s">
        <v>731</v>
      </c>
      <c r="C129" s="644" t="s">
        <v>732</v>
      </c>
      <c r="D129" s="645">
        <v>4500159868</v>
      </c>
      <c r="E129" s="864">
        <v>4401015357</v>
      </c>
      <c r="F129" s="645" t="s">
        <v>768</v>
      </c>
      <c r="G129" s="649" t="s">
        <v>734</v>
      </c>
      <c r="H129" s="648" t="s">
        <v>735</v>
      </c>
      <c r="I129" s="657">
        <v>6984</v>
      </c>
      <c r="J129" s="657">
        <v>0</v>
      </c>
      <c r="K129" s="657">
        <v>4</v>
      </c>
      <c r="L129" s="657">
        <f t="shared" si="141"/>
        <v>1746</v>
      </c>
      <c r="M129" s="658">
        <v>45796</v>
      </c>
      <c r="N129" s="658">
        <f>M129-3</f>
        <v>45793</v>
      </c>
      <c r="O129" s="659"/>
      <c r="P129" s="659" t="s">
        <v>93</v>
      </c>
      <c r="Q129" s="845"/>
      <c r="R129" s="845"/>
      <c r="S129" s="845"/>
      <c r="T129" s="845"/>
      <c r="U129" s="777" t="s">
        <v>758</v>
      </c>
      <c r="V129" s="659"/>
      <c r="W129" s="666" t="s">
        <v>685</v>
      </c>
      <c r="X129" s="666"/>
      <c r="Y129" s="666" t="s">
        <v>736</v>
      </c>
      <c r="Z129" s="666"/>
      <c r="AA129" s="666"/>
      <c r="AB129" s="650" t="s">
        <v>737</v>
      </c>
      <c r="AC129" s="657" t="s">
        <v>738</v>
      </c>
      <c r="AD129" s="681">
        <v>16.8851</v>
      </c>
      <c r="AE129" s="682">
        <f>AD129*L129</f>
        <v>29481.3846</v>
      </c>
      <c r="AF129" s="657"/>
      <c r="AG129" s="649" t="s">
        <v>734</v>
      </c>
      <c r="AH129" s="657" t="s">
        <v>101</v>
      </c>
      <c r="AI129" s="686"/>
      <c r="AJ129" s="683"/>
      <c r="AK129" s="686"/>
      <c r="AL129" s="683"/>
      <c r="AM129" s="849"/>
      <c r="AN129" s="694">
        <f>I129</f>
        <v>6984</v>
      </c>
      <c r="AO129" s="814"/>
      <c r="AP129" s="694"/>
      <c r="AQ129" s="694"/>
      <c r="AR129" s="694"/>
      <c r="AS129" s="694">
        <f>I129</f>
        <v>6984</v>
      </c>
      <c r="AT129" s="868"/>
      <c r="AU129" s="869"/>
      <c r="AV129" s="869"/>
      <c r="AW129" s="871"/>
      <c r="AX129" s="705">
        <f t="shared" si="146"/>
        <v>1746</v>
      </c>
      <c r="AY129" s="694">
        <f t="shared" si="147"/>
        <v>1746</v>
      </c>
      <c r="AZ129" s="694">
        <f t="shared" si="142"/>
        <v>1746</v>
      </c>
      <c r="BA129" s="706">
        <f t="shared" si="143"/>
        <v>1746</v>
      </c>
      <c r="BB129" s="715"/>
      <c r="BC129" s="694"/>
      <c r="BD129" s="694"/>
      <c r="BE129" s="694"/>
      <c r="BF129" s="694"/>
      <c r="BG129" s="694"/>
      <c r="BH129" s="694"/>
      <c r="BI129" s="694"/>
      <c r="BJ129" s="694">
        <f t="shared" ref="BJ129:BJ136" si="149">I129</f>
        <v>6984</v>
      </c>
      <c r="BK129" s="694"/>
      <c r="BL129" s="694" t="s">
        <v>102</v>
      </c>
      <c r="BM129" s="860"/>
      <c r="BN129" s="694">
        <f t="shared" si="135"/>
        <v>1746</v>
      </c>
      <c r="BO129" s="694">
        <f t="shared" si="136"/>
        <v>1746</v>
      </c>
      <c r="BP129" s="694">
        <f t="shared" si="137"/>
        <v>1746</v>
      </c>
      <c r="BQ129" s="694">
        <f t="shared" si="138"/>
        <v>1746</v>
      </c>
      <c r="BR129" s="694">
        <f t="shared" si="125"/>
        <v>0</v>
      </c>
      <c r="BS129" s="721">
        <f t="shared" si="148"/>
        <v>519464</v>
      </c>
      <c r="BT129" s="721">
        <f>BT127-BN129</f>
        <v>87489.1666666663</v>
      </c>
      <c r="BU129" s="721">
        <f>BU127-BO129</f>
        <v>88697.1666666663</v>
      </c>
      <c r="BV129" s="721">
        <f>BV127-BP129</f>
        <v>88706.1666666663</v>
      </c>
      <c r="BW129" s="721">
        <f>BW127-BQ129</f>
        <v>90092.833333333</v>
      </c>
      <c r="BX129" s="721"/>
    </row>
    <row r="130" s="625" customFormat="1" ht="32" customHeight="1" spans="1:76">
      <c r="A130" s="642">
        <v>45728</v>
      </c>
      <c r="B130" s="643" t="s">
        <v>731</v>
      </c>
      <c r="C130" s="644" t="s">
        <v>732</v>
      </c>
      <c r="D130" s="645">
        <v>4500159868</v>
      </c>
      <c r="E130" s="864">
        <v>4401015342</v>
      </c>
      <c r="F130" s="645" t="s">
        <v>769</v>
      </c>
      <c r="G130" s="649" t="s">
        <v>734</v>
      </c>
      <c r="H130" s="648" t="s">
        <v>735</v>
      </c>
      <c r="I130" s="657">
        <v>6984</v>
      </c>
      <c r="J130" s="657">
        <v>0</v>
      </c>
      <c r="K130" s="657">
        <v>4</v>
      </c>
      <c r="L130" s="657">
        <f t="shared" si="141"/>
        <v>1746</v>
      </c>
      <c r="M130" s="658">
        <v>45796</v>
      </c>
      <c r="N130" s="658">
        <f>M130-4</f>
        <v>45792</v>
      </c>
      <c r="O130" s="659"/>
      <c r="P130" s="659" t="s">
        <v>93</v>
      </c>
      <c r="Q130" s="845"/>
      <c r="R130" s="845"/>
      <c r="S130" s="845"/>
      <c r="T130" s="845"/>
      <c r="U130" s="777" t="s">
        <v>758</v>
      </c>
      <c r="V130" s="659"/>
      <c r="W130" s="666" t="s">
        <v>685</v>
      </c>
      <c r="X130" s="666"/>
      <c r="Y130" s="666" t="s">
        <v>736</v>
      </c>
      <c r="Z130" s="666"/>
      <c r="AA130" s="666"/>
      <c r="AB130" s="650" t="s">
        <v>737</v>
      </c>
      <c r="AC130" s="657" t="s">
        <v>738</v>
      </c>
      <c r="AD130" s="681">
        <v>16.8851</v>
      </c>
      <c r="AE130" s="682">
        <f>AD130*L130</f>
        <v>29481.3846</v>
      </c>
      <c r="AF130" s="657"/>
      <c r="AG130" s="649" t="s">
        <v>734</v>
      </c>
      <c r="AH130" s="657" t="s">
        <v>101</v>
      </c>
      <c r="AI130" s="686"/>
      <c r="AJ130" s="683"/>
      <c r="AK130" s="686"/>
      <c r="AL130" s="683"/>
      <c r="AM130" s="849"/>
      <c r="AN130" s="694">
        <f>I130</f>
        <v>6984</v>
      </c>
      <c r="AO130" s="814"/>
      <c r="AP130" s="694"/>
      <c r="AQ130" s="694"/>
      <c r="AR130" s="694"/>
      <c r="AS130" s="694">
        <f>I130</f>
        <v>6984</v>
      </c>
      <c r="AT130" s="868"/>
      <c r="AU130" s="869"/>
      <c r="AV130" s="869"/>
      <c r="AW130" s="871"/>
      <c r="AX130" s="705">
        <f t="shared" si="146"/>
        <v>1746</v>
      </c>
      <c r="AY130" s="694">
        <f t="shared" si="147"/>
        <v>1746</v>
      </c>
      <c r="AZ130" s="694">
        <f t="shared" si="142"/>
        <v>1746</v>
      </c>
      <c r="BA130" s="706">
        <f t="shared" si="143"/>
        <v>1746</v>
      </c>
      <c r="BB130" s="715"/>
      <c r="BC130" s="694"/>
      <c r="BD130" s="694"/>
      <c r="BE130" s="694"/>
      <c r="BF130" s="694"/>
      <c r="BG130" s="694"/>
      <c r="BH130" s="694"/>
      <c r="BI130" s="694"/>
      <c r="BJ130" s="694">
        <f t="shared" si="149"/>
        <v>6984</v>
      </c>
      <c r="BK130" s="694"/>
      <c r="BL130" s="694" t="s">
        <v>102</v>
      </c>
      <c r="BM130" s="860"/>
      <c r="BN130" s="694">
        <f t="shared" si="135"/>
        <v>1746</v>
      </c>
      <c r="BO130" s="694">
        <f t="shared" si="136"/>
        <v>1746</v>
      </c>
      <c r="BP130" s="694">
        <f t="shared" si="137"/>
        <v>1746</v>
      </c>
      <c r="BQ130" s="694">
        <f t="shared" si="138"/>
        <v>1746</v>
      </c>
      <c r="BR130" s="694">
        <f t="shared" si="125"/>
        <v>0</v>
      </c>
      <c r="BS130" s="721">
        <f t="shared" si="148"/>
        <v>519464</v>
      </c>
      <c r="BT130" s="721">
        <f>BT129-BN130</f>
        <v>85743.1666666663</v>
      </c>
      <c r="BU130" s="721">
        <f>BU129-BO130</f>
        <v>86951.1666666663</v>
      </c>
      <c r="BV130" s="721">
        <f>BV129-BP130</f>
        <v>86960.1666666663</v>
      </c>
      <c r="BW130" s="721">
        <f>BW129-BQ130</f>
        <v>88346.833333333</v>
      </c>
      <c r="BX130" s="721"/>
    </row>
    <row r="131" s="625" customFormat="1" ht="32" customHeight="1" spans="1:76">
      <c r="A131" s="642">
        <v>45728</v>
      </c>
      <c r="B131" s="643" t="s">
        <v>731</v>
      </c>
      <c r="C131" s="644" t="s">
        <v>732</v>
      </c>
      <c r="D131" s="645">
        <v>4500159868</v>
      </c>
      <c r="E131" s="864">
        <v>4401015348</v>
      </c>
      <c r="F131" s="645" t="s">
        <v>770</v>
      </c>
      <c r="G131" s="649" t="s">
        <v>734</v>
      </c>
      <c r="H131" s="648" t="s">
        <v>735</v>
      </c>
      <c r="I131" s="657">
        <v>6984</v>
      </c>
      <c r="J131" s="657">
        <v>0</v>
      </c>
      <c r="K131" s="657">
        <v>4</v>
      </c>
      <c r="L131" s="657">
        <f t="shared" si="141"/>
        <v>1746</v>
      </c>
      <c r="M131" s="658">
        <v>45797</v>
      </c>
      <c r="N131" s="658">
        <f>M131-4</f>
        <v>45793</v>
      </c>
      <c r="O131" s="659"/>
      <c r="P131" s="659" t="s">
        <v>93</v>
      </c>
      <c r="Q131" s="845"/>
      <c r="R131" s="845"/>
      <c r="S131" s="845"/>
      <c r="T131" s="845"/>
      <c r="U131" s="777" t="s">
        <v>771</v>
      </c>
      <c r="V131" s="659"/>
      <c r="W131" s="666" t="s">
        <v>685</v>
      </c>
      <c r="X131" s="666"/>
      <c r="Y131" s="666" t="s">
        <v>736</v>
      </c>
      <c r="Z131" s="666"/>
      <c r="AA131" s="666"/>
      <c r="AB131" s="650" t="s">
        <v>737</v>
      </c>
      <c r="AC131" s="657" t="s">
        <v>738</v>
      </c>
      <c r="AD131" s="681">
        <v>16.8851</v>
      </c>
      <c r="AE131" s="682">
        <f>AD131*L131</f>
        <v>29481.3846</v>
      </c>
      <c r="AF131" s="657"/>
      <c r="AG131" s="649" t="s">
        <v>734</v>
      </c>
      <c r="AH131" s="657" t="s">
        <v>101</v>
      </c>
      <c r="AI131" s="686"/>
      <c r="AJ131" s="683"/>
      <c r="AK131" s="686"/>
      <c r="AL131" s="683"/>
      <c r="AM131" s="849"/>
      <c r="AN131" s="694">
        <f>I131</f>
        <v>6984</v>
      </c>
      <c r="AO131" s="814"/>
      <c r="AP131" s="694"/>
      <c r="AQ131" s="694"/>
      <c r="AR131" s="694"/>
      <c r="AS131" s="694">
        <f>I131</f>
        <v>6984</v>
      </c>
      <c r="AT131" s="868"/>
      <c r="AU131" s="869"/>
      <c r="AV131" s="869"/>
      <c r="AW131" s="871"/>
      <c r="AX131" s="705">
        <f t="shared" si="146"/>
        <v>1746</v>
      </c>
      <c r="AY131" s="694">
        <f t="shared" si="147"/>
        <v>1746</v>
      </c>
      <c r="AZ131" s="694">
        <f t="shared" si="142"/>
        <v>1746</v>
      </c>
      <c r="BA131" s="706">
        <f t="shared" si="143"/>
        <v>1746</v>
      </c>
      <c r="BB131" s="715"/>
      <c r="BC131" s="694"/>
      <c r="BD131" s="694"/>
      <c r="BE131" s="694"/>
      <c r="BF131" s="694"/>
      <c r="BG131" s="694"/>
      <c r="BH131" s="694"/>
      <c r="BI131" s="694"/>
      <c r="BJ131" s="694">
        <f t="shared" si="149"/>
        <v>6984</v>
      </c>
      <c r="BK131" s="694"/>
      <c r="BL131" s="694" t="s">
        <v>102</v>
      </c>
      <c r="BM131" s="860"/>
      <c r="BN131" s="694">
        <f t="shared" si="135"/>
        <v>1746</v>
      </c>
      <c r="BO131" s="694">
        <f t="shared" si="136"/>
        <v>1746</v>
      </c>
      <c r="BP131" s="694">
        <f t="shared" si="137"/>
        <v>1746</v>
      </c>
      <c r="BQ131" s="694">
        <f t="shared" si="138"/>
        <v>1746</v>
      </c>
      <c r="BR131" s="694">
        <f t="shared" si="125"/>
        <v>0</v>
      </c>
      <c r="BS131" s="721">
        <f t="shared" si="148"/>
        <v>519464</v>
      </c>
      <c r="BT131" s="721">
        <f>BT130-BN131</f>
        <v>83997.1666666663</v>
      </c>
      <c r="BU131" s="721">
        <f>BU130-BO131</f>
        <v>85205.1666666663</v>
      </c>
      <c r="BV131" s="721">
        <f>BV130-BP131</f>
        <v>85214.1666666663</v>
      </c>
      <c r="BW131" s="721">
        <f>BW130-BQ131</f>
        <v>86600.833333333</v>
      </c>
      <c r="BX131" s="721"/>
    </row>
    <row r="132" s="625" customFormat="1" ht="32" customHeight="1" spans="1:76">
      <c r="A132" s="642">
        <v>45757</v>
      </c>
      <c r="B132" s="643" t="s">
        <v>772</v>
      </c>
      <c r="C132" s="644" t="s">
        <v>773</v>
      </c>
      <c r="D132" s="645">
        <v>4500163149</v>
      </c>
      <c r="E132" s="650" t="s">
        <v>774</v>
      </c>
      <c r="F132" s="645" t="s">
        <v>775</v>
      </c>
      <c r="G132" s="649" t="s">
        <v>83</v>
      </c>
      <c r="H132" s="648" t="s">
        <v>329</v>
      </c>
      <c r="I132" s="657">
        <v>600</v>
      </c>
      <c r="J132" s="657">
        <v>0</v>
      </c>
      <c r="K132" s="657">
        <v>8</v>
      </c>
      <c r="L132" s="657">
        <f t="shared" si="141"/>
        <v>75</v>
      </c>
      <c r="M132" s="658">
        <v>45799</v>
      </c>
      <c r="N132" s="658">
        <v>45796</v>
      </c>
      <c r="O132" s="659"/>
      <c r="P132" s="659" t="s">
        <v>93</v>
      </c>
      <c r="Q132" s="845"/>
      <c r="R132" s="845"/>
      <c r="S132" s="845"/>
      <c r="T132" s="845"/>
      <c r="U132" s="777" t="s">
        <v>776</v>
      </c>
      <c r="V132" s="659"/>
      <c r="W132" s="666" t="s">
        <v>777</v>
      </c>
      <c r="X132" s="666"/>
      <c r="Y132" s="666" t="s">
        <v>778</v>
      </c>
      <c r="Z132" s="666"/>
      <c r="AA132" s="666"/>
      <c r="AB132" s="650" t="s">
        <v>779</v>
      </c>
      <c r="AC132" s="657" t="s">
        <v>780</v>
      </c>
      <c r="AD132" s="681">
        <v>4.0075</v>
      </c>
      <c r="AE132" s="682">
        <f t="shared" ref="AE132:AE141" si="150">AD132*I132</f>
        <v>2404.5</v>
      </c>
      <c r="AF132" s="657"/>
      <c r="AG132" s="649" t="s">
        <v>243</v>
      </c>
      <c r="AH132" s="657" t="s">
        <v>101</v>
      </c>
      <c r="AI132" s="687"/>
      <c r="AJ132" s="683"/>
      <c r="AK132" s="687"/>
      <c r="AL132" s="683">
        <f>I132</f>
        <v>600</v>
      </c>
      <c r="AM132" s="849"/>
      <c r="AN132" s="694"/>
      <c r="AO132" s="869"/>
      <c r="AP132" s="694">
        <f t="shared" ref="AP132:AP137" si="151">I132</f>
        <v>600</v>
      </c>
      <c r="AQ132" s="694"/>
      <c r="AR132" s="694"/>
      <c r="AS132" s="694"/>
      <c r="AT132" s="877"/>
      <c r="AU132" s="860"/>
      <c r="AV132" s="860"/>
      <c r="AW132" s="889"/>
      <c r="AX132" s="705">
        <f t="shared" si="146"/>
        <v>150</v>
      </c>
      <c r="AY132" s="694">
        <f t="shared" si="147"/>
        <v>150</v>
      </c>
      <c r="AZ132" s="694">
        <f t="shared" ref="AZ132:AZ137" si="152">I132/4</f>
        <v>150</v>
      </c>
      <c r="BA132" s="706">
        <f t="shared" ref="BA132:BA137" si="153">I132/4</f>
        <v>150</v>
      </c>
      <c r="BB132" s="715"/>
      <c r="BC132" s="694"/>
      <c r="BD132" s="694"/>
      <c r="BE132" s="694"/>
      <c r="BF132" s="694"/>
      <c r="BG132" s="694"/>
      <c r="BH132" s="694"/>
      <c r="BI132" s="694"/>
      <c r="BJ132" s="694">
        <f t="shared" si="149"/>
        <v>600</v>
      </c>
      <c r="BK132" s="694"/>
      <c r="BL132" s="694" t="s">
        <v>102</v>
      </c>
      <c r="BM132" s="860"/>
      <c r="BN132" s="694">
        <f t="shared" si="135"/>
        <v>150</v>
      </c>
      <c r="BO132" s="694">
        <f t="shared" si="136"/>
        <v>150</v>
      </c>
      <c r="BP132" s="694">
        <f t="shared" si="137"/>
        <v>150</v>
      </c>
      <c r="BQ132" s="721">
        <f t="shared" si="138"/>
        <v>150</v>
      </c>
      <c r="BR132" s="694">
        <f t="shared" si="125"/>
        <v>0</v>
      </c>
      <c r="BS132" s="721">
        <f t="shared" si="148"/>
        <v>513080</v>
      </c>
      <c r="BT132" s="721">
        <f>BT134-BN132</f>
        <v>80797.1666666663</v>
      </c>
      <c r="BU132" s="721">
        <f>BU134-BO132</f>
        <v>82005.1666666663</v>
      </c>
      <c r="BV132" s="721">
        <f>BV134-BP132</f>
        <v>82014.1666666663</v>
      </c>
      <c r="BW132" s="721">
        <f>BW134-BQ132</f>
        <v>83400.833333333</v>
      </c>
      <c r="BX132" s="721"/>
    </row>
    <row r="133" s="625" customFormat="1" ht="32" customHeight="1" spans="1:76">
      <c r="A133" s="642">
        <v>45734</v>
      </c>
      <c r="B133" s="643" t="s">
        <v>325</v>
      </c>
      <c r="C133" s="644" t="s">
        <v>326</v>
      </c>
      <c r="D133" s="645">
        <v>4500160573</v>
      </c>
      <c r="E133" s="650">
        <v>5251215536</v>
      </c>
      <c r="F133" s="645" t="s">
        <v>781</v>
      </c>
      <c r="G133" s="649" t="s">
        <v>83</v>
      </c>
      <c r="H133" s="648" t="s">
        <v>329</v>
      </c>
      <c r="I133" s="657">
        <v>6000</v>
      </c>
      <c r="J133" s="657">
        <v>0</v>
      </c>
      <c r="K133" s="657">
        <v>8</v>
      </c>
      <c r="L133" s="657">
        <f t="shared" si="141"/>
        <v>750</v>
      </c>
      <c r="M133" s="658">
        <v>45798</v>
      </c>
      <c r="N133" s="658">
        <v>45794</v>
      </c>
      <c r="O133" s="659"/>
      <c r="P133" s="659" t="s">
        <v>93</v>
      </c>
      <c r="Q133" s="845"/>
      <c r="R133" s="845"/>
      <c r="S133" s="845"/>
      <c r="T133" s="845"/>
      <c r="U133" s="777" t="s">
        <v>782</v>
      </c>
      <c r="V133" s="659"/>
      <c r="W133" s="666" t="s">
        <v>783</v>
      </c>
      <c r="X133" s="666"/>
      <c r="Y133" s="666" t="s">
        <v>784</v>
      </c>
      <c r="Z133" s="666"/>
      <c r="AA133" s="666" t="s">
        <v>785</v>
      </c>
      <c r="AB133" s="650" t="s">
        <v>786</v>
      </c>
      <c r="AC133" s="657" t="s">
        <v>334</v>
      </c>
      <c r="AD133" s="681">
        <v>4.0914</v>
      </c>
      <c r="AE133" s="682">
        <f t="shared" si="150"/>
        <v>24548.4</v>
      </c>
      <c r="AF133" s="657"/>
      <c r="AG133" s="791" t="s">
        <v>243</v>
      </c>
      <c r="AH133" s="657" t="s">
        <v>101</v>
      </c>
      <c r="AI133" s="686"/>
      <c r="AJ133" s="683"/>
      <c r="AK133" s="686"/>
      <c r="AL133" s="683">
        <f>I133</f>
        <v>6000</v>
      </c>
      <c r="AM133" s="849"/>
      <c r="AN133" s="694"/>
      <c r="AO133" s="869"/>
      <c r="AP133" s="694">
        <f t="shared" si="151"/>
        <v>6000</v>
      </c>
      <c r="AQ133" s="694"/>
      <c r="AR133" s="694"/>
      <c r="AS133" s="694"/>
      <c r="AT133" s="868"/>
      <c r="AU133" s="869"/>
      <c r="AV133" s="869"/>
      <c r="AW133" s="871"/>
      <c r="AX133" s="705">
        <f t="shared" si="146"/>
        <v>1500</v>
      </c>
      <c r="AY133" s="694">
        <f t="shared" si="147"/>
        <v>1500</v>
      </c>
      <c r="AZ133" s="694">
        <f t="shared" si="152"/>
        <v>1500</v>
      </c>
      <c r="BA133" s="706">
        <f t="shared" si="153"/>
        <v>1500</v>
      </c>
      <c r="BB133" s="715"/>
      <c r="BC133" s="694"/>
      <c r="BD133" s="694"/>
      <c r="BE133" s="694"/>
      <c r="BF133" s="694"/>
      <c r="BG133" s="694"/>
      <c r="BH133" s="694"/>
      <c r="BI133" s="694"/>
      <c r="BJ133" s="694">
        <f t="shared" si="149"/>
        <v>6000</v>
      </c>
      <c r="BK133" s="694"/>
      <c r="BL133" s="694" t="s">
        <v>102</v>
      </c>
      <c r="BM133" s="860"/>
      <c r="BN133" s="694">
        <f t="shared" si="135"/>
        <v>1500</v>
      </c>
      <c r="BO133" s="694">
        <f t="shared" si="136"/>
        <v>1500</v>
      </c>
      <c r="BP133" s="694">
        <f t="shared" si="137"/>
        <v>1500</v>
      </c>
      <c r="BQ133" s="721">
        <f t="shared" si="138"/>
        <v>1500</v>
      </c>
      <c r="BR133" s="694">
        <f t="shared" si="125"/>
        <v>0</v>
      </c>
      <c r="BS133" s="721">
        <f t="shared" si="148"/>
        <v>518480</v>
      </c>
      <c r="BT133" s="721">
        <f>BT128-BN133</f>
        <v>82447.1666666663</v>
      </c>
      <c r="BU133" s="721">
        <f>BU128-BO133</f>
        <v>83655.1666666663</v>
      </c>
      <c r="BV133" s="721">
        <f>BV128-BP133</f>
        <v>83664.1666666663</v>
      </c>
      <c r="BW133" s="721">
        <f>BW128-BQ133</f>
        <v>85050.833333333</v>
      </c>
      <c r="BX133" s="721"/>
    </row>
    <row r="134" s="625" customFormat="1" ht="32" customHeight="1" spans="1:76">
      <c r="A134" s="642">
        <v>45734</v>
      </c>
      <c r="B134" s="643" t="s">
        <v>325</v>
      </c>
      <c r="C134" s="644" t="s">
        <v>326</v>
      </c>
      <c r="D134" s="645">
        <v>4500160573</v>
      </c>
      <c r="E134" s="650">
        <v>5251215537</v>
      </c>
      <c r="F134" s="645" t="s">
        <v>787</v>
      </c>
      <c r="G134" s="649" t="s">
        <v>83</v>
      </c>
      <c r="H134" s="648" t="s">
        <v>329</v>
      </c>
      <c r="I134" s="657">
        <v>6000</v>
      </c>
      <c r="J134" s="657">
        <v>0</v>
      </c>
      <c r="K134" s="657">
        <v>8</v>
      </c>
      <c r="L134" s="657">
        <f t="shared" si="141"/>
        <v>750</v>
      </c>
      <c r="M134" s="658">
        <v>45798</v>
      </c>
      <c r="N134" s="658">
        <v>45794</v>
      </c>
      <c r="O134" s="659"/>
      <c r="P134" s="659" t="s">
        <v>93</v>
      </c>
      <c r="Q134" s="845"/>
      <c r="R134" s="845"/>
      <c r="S134" s="845"/>
      <c r="T134" s="845"/>
      <c r="U134" s="777" t="s">
        <v>782</v>
      </c>
      <c r="V134" s="659"/>
      <c r="W134" s="666" t="s">
        <v>783</v>
      </c>
      <c r="X134" s="666"/>
      <c r="Y134" s="666" t="s">
        <v>784</v>
      </c>
      <c r="Z134" s="666"/>
      <c r="AA134" s="666" t="s">
        <v>785</v>
      </c>
      <c r="AB134" s="650" t="s">
        <v>786</v>
      </c>
      <c r="AC134" s="657" t="s">
        <v>334</v>
      </c>
      <c r="AD134" s="681">
        <v>4.0914</v>
      </c>
      <c r="AE134" s="682">
        <f t="shared" si="150"/>
        <v>24548.4</v>
      </c>
      <c r="AF134" s="657"/>
      <c r="AG134" s="791" t="s">
        <v>243</v>
      </c>
      <c r="AH134" s="657" t="s">
        <v>101</v>
      </c>
      <c r="AI134" s="686"/>
      <c r="AJ134" s="683"/>
      <c r="AK134" s="686"/>
      <c r="AL134" s="683">
        <f>I134</f>
        <v>6000</v>
      </c>
      <c r="AM134" s="849"/>
      <c r="AN134" s="694"/>
      <c r="AO134" s="869"/>
      <c r="AP134" s="694">
        <f t="shared" si="151"/>
        <v>6000</v>
      </c>
      <c r="AQ134" s="694"/>
      <c r="AR134" s="694"/>
      <c r="AS134" s="694"/>
      <c r="AT134" s="868"/>
      <c r="AU134" s="869"/>
      <c r="AV134" s="869"/>
      <c r="AW134" s="871"/>
      <c r="AX134" s="705">
        <f t="shared" si="146"/>
        <v>1500</v>
      </c>
      <c r="AY134" s="694">
        <f t="shared" si="147"/>
        <v>1500</v>
      </c>
      <c r="AZ134" s="694">
        <f t="shared" si="152"/>
        <v>1500</v>
      </c>
      <c r="BA134" s="706">
        <f t="shared" si="153"/>
        <v>1500</v>
      </c>
      <c r="BB134" s="715"/>
      <c r="BC134" s="694"/>
      <c r="BD134" s="694"/>
      <c r="BE134" s="694"/>
      <c r="BF134" s="694"/>
      <c r="BG134" s="694"/>
      <c r="BH134" s="694"/>
      <c r="BI134" s="694"/>
      <c r="BJ134" s="694">
        <f t="shared" si="149"/>
        <v>6000</v>
      </c>
      <c r="BK134" s="694"/>
      <c r="BL134" s="694" t="s">
        <v>102</v>
      </c>
      <c r="BM134" s="860"/>
      <c r="BN134" s="694">
        <f t="shared" si="135"/>
        <v>1500</v>
      </c>
      <c r="BO134" s="694">
        <f t="shared" si="136"/>
        <v>1500</v>
      </c>
      <c r="BP134" s="694">
        <f t="shared" si="137"/>
        <v>1500</v>
      </c>
      <c r="BQ134" s="721">
        <f t="shared" si="138"/>
        <v>1500</v>
      </c>
      <c r="BR134" s="694">
        <f t="shared" si="125"/>
        <v>0</v>
      </c>
      <c r="BS134" s="721">
        <f t="shared" si="148"/>
        <v>518480</v>
      </c>
      <c r="BT134" s="721">
        <f>BT133-BN134</f>
        <v>80947.1666666663</v>
      </c>
      <c r="BU134" s="721">
        <f>BU133-BO134</f>
        <v>82155.1666666663</v>
      </c>
      <c r="BV134" s="721">
        <f>BV133-BP134</f>
        <v>82164.1666666663</v>
      </c>
      <c r="BW134" s="721">
        <f>BW133-BQ134</f>
        <v>83550.833333333</v>
      </c>
      <c r="BX134" s="721"/>
    </row>
    <row r="135" s="625" customFormat="1" ht="32" customHeight="1" spans="1:16384">
      <c r="A135" s="642">
        <v>45750</v>
      </c>
      <c r="B135" s="643" t="s">
        <v>788</v>
      </c>
      <c r="C135" s="644" t="s">
        <v>789</v>
      </c>
      <c r="D135" s="645">
        <v>4500162547</v>
      </c>
      <c r="E135" s="650"/>
      <c r="F135" s="645" t="s">
        <v>790</v>
      </c>
      <c r="G135" s="649" t="s">
        <v>83</v>
      </c>
      <c r="H135" s="648" t="s">
        <v>84</v>
      </c>
      <c r="I135" s="657">
        <v>152</v>
      </c>
      <c r="J135" s="657">
        <v>0</v>
      </c>
      <c r="K135" s="657">
        <v>8</v>
      </c>
      <c r="L135" s="657">
        <f t="shared" si="141"/>
        <v>19</v>
      </c>
      <c r="M135" s="658">
        <v>45800</v>
      </c>
      <c r="N135" s="658">
        <v>45796</v>
      </c>
      <c r="O135" s="659"/>
      <c r="P135" s="659" t="s">
        <v>93</v>
      </c>
      <c r="Q135" s="845"/>
      <c r="R135" s="845"/>
      <c r="S135" s="845"/>
      <c r="T135" s="845"/>
      <c r="U135" s="777" t="s">
        <v>748</v>
      </c>
      <c r="V135" s="659"/>
      <c r="W135" s="666" t="s">
        <v>791</v>
      </c>
      <c r="X135" s="666"/>
      <c r="Y135" s="666" t="s">
        <v>792</v>
      </c>
      <c r="Z135" s="666"/>
      <c r="AA135" s="666"/>
      <c r="AB135" s="650" t="s">
        <v>793</v>
      </c>
      <c r="AC135" s="657" t="s">
        <v>794</v>
      </c>
      <c r="AD135" s="681">
        <v>4.0187</v>
      </c>
      <c r="AE135" s="682">
        <f t="shared" si="150"/>
        <v>610.8424</v>
      </c>
      <c r="AF135" s="657"/>
      <c r="AG135" s="657" t="s">
        <v>83</v>
      </c>
      <c r="AH135" s="657" t="s">
        <v>101</v>
      </c>
      <c r="AI135" s="687"/>
      <c r="AJ135" s="683">
        <f t="shared" ref="AJ135:AJ140" si="154">I135</f>
        <v>152</v>
      </c>
      <c r="AK135" s="687"/>
      <c r="AL135" s="683"/>
      <c r="AM135" s="860"/>
      <c r="AN135" s="694"/>
      <c r="AO135" s="869"/>
      <c r="AP135" s="694">
        <f t="shared" si="151"/>
        <v>152</v>
      </c>
      <c r="AQ135" s="694"/>
      <c r="AR135" s="694"/>
      <c r="AS135" s="694"/>
      <c r="AT135" s="877"/>
      <c r="AU135" s="860"/>
      <c r="AV135" s="860"/>
      <c r="AW135" s="889"/>
      <c r="AX135" s="705">
        <f t="shared" si="146"/>
        <v>38</v>
      </c>
      <c r="AY135" s="694">
        <f t="shared" si="147"/>
        <v>38</v>
      </c>
      <c r="AZ135" s="694">
        <f t="shared" si="152"/>
        <v>38</v>
      </c>
      <c r="BA135" s="706">
        <f t="shared" si="153"/>
        <v>38</v>
      </c>
      <c r="BB135" s="694"/>
      <c r="BC135" s="694"/>
      <c r="BD135" s="694"/>
      <c r="BE135" s="694"/>
      <c r="BF135" s="694"/>
      <c r="BG135" s="694"/>
      <c r="BH135" s="694"/>
      <c r="BI135" s="694"/>
      <c r="BJ135" s="694">
        <v>38</v>
      </c>
      <c r="BK135" s="694"/>
      <c r="BL135" s="694" t="s">
        <v>102</v>
      </c>
      <c r="BM135" s="895"/>
      <c r="BN135" s="694">
        <f t="shared" si="135"/>
        <v>38</v>
      </c>
      <c r="BO135" s="694">
        <f t="shared" si="136"/>
        <v>38</v>
      </c>
      <c r="BP135" s="694">
        <f t="shared" si="137"/>
        <v>38</v>
      </c>
      <c r="BQ135" s="721">
        <f t="shared" si="138"/>
        <v>38</v>
      </c>
      <c r="BR135" s="694">
        <f t="shared" si="125"/>
        <v>0</v>
      </c>
      <c r="BS135" s="721">
        <f t="shared" si="148"/>
        <v>512632</v>
      </c>
      <c r="BT135" s="721">
        <f>BT142-BN135</f>
        <v>77298.1666666663</v>
      </c>
      <c r="BU135" s="721">
        <f>BU142-BO135</f>
        <v>78506.1666666663</v>
      </c>
      <c r="BV135" s="721">
        <f>BV142-BP135</f>
        <v>78515.1666666663</v>
      </c>
      <c r="BW135" s="721">
        <f>BW142-BQ135</f>
        <v>79901.833333333</v>
      </c>
      <c r="BX135" s="721"/>
      <c r="XEV135" s="873"/>
      <c r="XEW135" s="643"/>
      <c r="XEX135" s="644"/>
      <c r="XEY135" s="873"/>
      <c r="XEZ135" s="643"/>
      <c r="XFA135" s="644"/>
      <c r="XFB135" s="873"/>
      <c r="XFC135" s="643"/>
      <c r="XFD135" s="644"/>
    </row>
    <row r="136" s="625" customFormat="1" ht="32" customHeight="1" spans="1:16384">
      <c r="A136" s="642">
        <v>45762</v>
      </c>
      <c r="B136" s="643" t="s">
        <v>795</v>
      </c>
      <c r="C136" s="644" t="s">
        <v>460</v>
      </c>
      <c r="D136" s="645">
        <v>4500163743</v>
      </c>
      <c r="E136" s="650" t="s">
        <v>796</v>
      </c>
      <c r="F136" s="645" t="s">
        <v>797</v>
      </c>
      <c r="G136" s="649" t="s">
        <v>83</v>
      </c>
      <c r="H136" s="648" t="s">
        <v>84</v>
      </c>
      <c r="I136" s="657">
        <v>720</v>
      </c>
      <c r="J136" s="657">
        <v>0</v>
      </c>
      <c r="K136" s="657">
        <v>8</v>
      </c>
      <c r="L136" s="657">
        <f t="shared" si="141"/>
        <v>90</v>
      </c>
      <c r="M136" s="658">
        <v>45800</v>
      </c>
      <c r="N136" s="658">
        <v>45796</v>
      </c>
      <c r="O136" s="659"/>
      <c r="P136" s="659" t="s">
        <v>93</v>
      </c>
      <c r="Q136" s="845"/>
      <c r="R136" s="845"/>
      <c r="S136" s="845"/>
      <c r="T136" s="845"/>
      <c r="U136" s="777" t="s">
        <v>798</v>
      </c>
      <c r="V136" s="659"/>
      <c r="W136" s="666" t="s">
        <v>799</v>
      </c>
      <c r="X136" s="666"/>
      <c r="Y136" s="666" t="s">
        <v>85</v>
      </c>
      <c r="Z136" s="666"/>
      <c r="AA136" s="666"/>
      <c r="AB136" s="650" t="s">
        <v>800</v>
      </c>
      <c r="AC136" s="657" t="s">
        <v>138</v>
      </c>
      <c r="AD136" s="681">
        <v>4.1596</v>
      </c>
      <c r="AE136" s="682">
        <f t="shared" si="150"/>
        <v>2994.912</v>
      </c>
      <c r="AF136" s="657"/>
      <c r="AG136" s="657" t="s">
        <v>83</v>
      </c>
      <c r="AH136" s="657" t="s">
        <v>101</v>
      </c>
      <c r="AI136" s="849"/>
      <c r="AJ136" s="683">
        <f t="shared" si="154"/>
        <v>720</v>
      </c>
      <c r="AK136" s="849"/>
      <c r="AL136" s="683"/>
      <c r="AM136" s="860"/>
      <c r="AN136" s="694"/>
      <c r="AO136" s="860"/>
      <c r="AP136" s="694">
        <f t="shared" si="151"/>
        <v>720</v>
      </c>
      <c r="AQ136" s="694"/>
      <c r="AR136" s="694"/>
      <c r="AS136" s="694"/>
      <c r="AT136" s="877"/>
      <c r="AU136" s="860"/>
      <c r="AV136" s="860"/>
      <c r="AW136" s="889"/>
      <c r="AX136" s="705">
        <f t="shared" si="146"/>
        <v>180</v>
      </c>
      <c r="AY136" s="694">
        <f t="shared" si="147"/>
        <v>180</v>
      </c>
      <c r="AZ136" s="694">
        <f t="shared" si="152"/>
        <v>180</v>
      </c>
      <c r="BA136" s="706">
        <f t="shared" si="153"/>
        <v>180</v>
      </c>
      <c r="BB136" s="694"/>
      <c r="BC136" s="694"/>
      <c r="BD136" s="694"/>
      <c r="BE136" s="694"/>
      <c r="BF136" s="694"/>
      <c r="BG136" s="694"/>
      <c r="BH136" s="694"/>
      <c r="BI136" s="694"/>
      <c r="BJ136" s="694">
        <f t="shared" ref="BJ136:BJ141" si="155">I136</f>
        <v>720</v>
      </c>
      <c r="BK136" s="694"/>
      <c r="BL136" s="694" t="s">
        <v>102</v>
      </c>
      <c r="BM136" s="895"/>
      <c r="BN136" s="694">
        <f t="shared" si="135"/>
        <v>180</v>
      </c>
      <c r="BO136" s="694">
        <f t="shared" si="136"/>
        <v>180</v>
      </c>
      <c r="BP136" s="694">
        <f t="shared" si="137"/>
        <v>180</v>
      </c>
      <c r="BQ136" s="721">
        <f t="shared" si="138"/>
        <v>180</v>
      </c>
      <c r="BR136" s="694">
        <f t="shared" si="125"/>
        <v>0</v>
      </c>
      <c r="BS136" s="721">
        <f t="shared" si="148"/>
        <v>513200</v>
      </c>
      <c r="BT136" s="721">
        <f>BT135-BN136</f>
        <v>77118.1666666663</v>
      </c>
      <c r="BU136" s="721">
        <f>BU135-BO136</f>
        <v>78326.1666666663</v>
      </c>
      <c r="BV136" s="721">
        <f>BV135-BP136</f>
        <v>78335.1666666663</v>
      </c>
      <c r="BW136" s="721">
        <f>BW135-BQ136</f>
        <v>79721.833333333</v>
      </c>
      <c r="BX136" s="721"/>
      <c r="XEV136" s="873"/>
      <c r="XEW136" s="643"/>
      <c r="XEX136" s="644"/>
      <c r="XEY136" s="873"/>
      <c r="XEZ136" s="643"/>
      <c r="XFA136" s="644"/>
      <c r="XFB136" s="873"/>
      <c r="XFC136" s="643"/>
      <c r="XFD136" s="644"/>
    </row>
    <row r="137" s="625" customFormat="1" ht="32" customHeight="1" spans="1:76">
      <c r="A137" s="642">
        <v>45727</v>
      </c>
      <c r="B137" s="643" t="s">
        <v>218</v>
      </c>
      <c r="C137" s="644" t="s">
        <v>183</v>
      </c>
      <c r="D137" s="645">
        <v>4500159575</v>
      </c>
      <c r="E137" s="646" t="s">
        <v>801</v>
      </c>
      <c r="F137" s="645" t="s">
        <v>802</v>
      </c>
      <c r="G137" s="649" t="s">
        <v>83</v>
      </c>
      <c r="H137" s="648" t="s">
        <v>84</v>
      </c>
      <c r="I137" s="657">
        <v>2208</v>
      </c>
      <c r="J137" s="657">
        <v>0</v>
      </c>
      <c r="K137" s="657">
        <v>8</v>
      </c>
      <c r="L137" s="657">
        <f t="shared" si="141"/>
        <v>276</v>
      </c>
      <c r="M137" s="658">
        <v>45800</v>
      </c>
      <c r="N137" s="658">
        <v>45796</v>
      </c>
      <c r="O137" s="659"/>
      <c r="P137" s="659" t="s">
        <v>93</v>
      </c>
      <c r="Q137" s="845"/>
      <c r="R137" s="845"/>
      <c r="S137" s="845"/>
      <c r="T137" s="845"/>
      <c r="U137" s="777" t="s">
        <v>803</v>
      </c>
      <c r="V137" s="659"/>
      <c r="W137" s="666" t="s">
        <v>804</v>
      </c>
      <c r="X137" s="666"/>
      <c r="Y137" s="666" t="s">
        <v>805</v>
      </c>
      <c r="Z137" s="666"/>
      <c r="AA137" s="666"/>
      <c r="AB137" s="650" t="s">
        <v>806</v>
      </c>
      <c r="AC137" s="657" t="s">
        <v>413</v>
      </c>
      <c r="AD137" s="681">
        <v>4.1486</v>
      </c>
      <c r="AE137" s="682">
        <f t="shared" si="150"/>
        <v>9160.1088</v>
      </c>
      <c r="AF137" s="657"/>
      <c r="AG137" s="657" t="s">
        <v>83</v>
      </c>
      <c r="AH137" s="657" t="s">
        <v>101</v>
      </c>
      <c r="AI137" s="686"/>
      <c r="AJ137" s="683">
        <f t="shared" si="154"/>
        <v>2208</v>
      </c>
      <c r="AK137" s="686"/>
      <c r="AL137" s="683"/>
      <c r="AM137" s="849"/>
      <c r="AN137" s="694"/>
      <c r="AO137" s="869"/>
      <c r="AP137" s="694">
        <f t="shared" si="151"/>
        <v>2208</v>
      </c>
      <c r="AQ137" s="694"/>
      <c r="AR137" s="694"/>
      <c r="AS137" s="694"/>
      <c r="AT137" s="868"/>
      <c r="AU137" s="869"/>
      <c r="AV137" s="869"/>
      <c r="AW137" s="871"/>
      <c r="AX137" s="705">
        <f t="shared" si="146"/>
        <v>552</v>
      </c>
      <c r="AY137" s="694">
        <f t="shared" si="147"/>
        <v>552</v>
      </c>
      <c r="AZ137" s="694">
        <f t="shared" si="152"/>
        <v>552</v>
      </c>
      <c r="BA137" s="706">
        <f t="shared" si="153"/>
        <v>552</v>
      </c>
      <c r="BB137" s="715"/>
      <c r="BC137" s="694"/>
      <c r="BD137" s="694"/>
      <c r="BE137" s="694"/>
      <c r="BF137" s="694"/>
      <c r="BG137" s="694"/>
      <c r="BH137" s="694"/>
      <c r="BI137" s="694"/>
      <c r="BJ137" s="694">
        <f t="shared" si="155"/>
        <v>2208</v>
      </c>
      <c r="BK137" s="694"/>
      <c r="BL137" s="694" t="s">
        <v>102</v>
      </c>
      <c r="BM137" s="860"/>
      <c r="BN137" s="694">
        <f t="shared" si="135"/>
        <v>552</v>
      </c>
      <c r="BO137" s="694">
        <f t="shared" si="136"/>
        <v>552</v>
      </c>
      <c r="BP137" s="694">
        <f t="shared" si="137"/>
        <v>552</v>
      </c>
      <c r="BQ137" s="694">
        <f t="shared" si="138"/>
        <v>552</v>
      </c>
      <c r="BR137" s="694">
        <f t="shared" si="125"/>
        <v>0</v>
      </c>
      <c r="BS137" s="721">
        <f t="shared" si="148"/>
        <v>514688</v>
      </c>
      <c r="BT137" s="721">
        <f>BT143-BN137</f>
        <v>78248.1666666663</v>
      </c>
      <c r="BU137" s="721">
        <f>BU143-BO137</f>
        <v>79456.1666666663</v>
      </c>
      <c r="BV137" s="721">
        <f>BV143-BP137</f>
        <v>79465.1666666663</v>
      </c>
      <c r="BW137" s="721">
        <f>BW143-BQ137</f>
        <v>80851.833333333</v>
      </c>
      <c r="BX137" s="721"/>
    </row>
    <row r="138" s="625" customFormat="1" ht="32" customHeight="1" spans="1:76">
      <c r="A138" s="642">
        <v>45765</v>
      </c>
      <c r="B138" s="643" t="s">
        <v>448</v>
      </c>
      <c r="C138" s="644" t="s">
        <v>449</v>
      </c>
      <c r="D138" s="645">
        <v>4500164177</v>
      </c>
      <c r="E138" s="650">
        <v>5000001847</v>
      </c>
      <c r="F138" s="645" t="s">
        <v>807</v>
      </c>
      <c r="G138" s="649" t="s">
        <v>308</v>
      </c>
      <c r="H138" s="648" t="s">
        <v>84</v>
      </c>
      <c r="I138" s="657">
        <v>300</v>
      </c>
      <c r="J138" s="657">
        <v>0</v>
      </c>
      <c r="K138" s="657">
        <v>4</v>
      </c>
      <c r="L138" s="657">
        <f t="shared" si="141"/>
        <v>75</v>
      </c>
      <c r="M138" s="658">
        <v>45799</v>
      </c>
      <c r="N138" s="658">
        <v>45796</v>
      </c>
      <c r="O138" s="659"/>
      <c r="P138" s="659" t="s">
        <v>93</v>
      </c>
      <c r="Q138" s="845"/>
      <c r="R138" s="845"/>
      <c r="S138" s="845"/>
      <c r="T138" s="845"/>
      <c r="U138" s="777" t="s">
        <v>808</v>
      </c>
      <c r="V138" s="659"/>
      <c r="W138" s="666" t="s">
        <v>809</v>
      </c>
      <c r="X138" s="666"/>
      <c r="Y138" s="666" t="s">
        <v>810</v>
      </c>
      <c r="Z138" s="666" t="s">
        <v>811</v>
      </c>
      <c r="AA138" s="666"/>
      <c r="AB138" s="650" t="s">
        <v>812</v>
      </c>
      <c r="AC138" s="657" t="s">
        <v>813</v>
      </c>
      <c r="AD138" s="681">
        <v>4.035</v>
      </c>
      <c r="AE138" s="682">
        <f t="shared" si="150"/>
        <v>1210.5</v>
      </c>
      <c r="AF138" s="657"/>
      <c r="AG138" s="657" t="s">
        <v>458</v>
      </c>
      <c r="AH138" s="683" t="s">
        <v>101</v>
      </c>
      <c r="AI138" s="849"/>
      <c r="AJ138" s="683">
        <f t="shared" si="154"/>
        <v>300</v>
      </c>
      <c r="AK138" s="849"/>
      <c r="AL138" s="683"/>
      <c r="AM138" s="849"/>
      <c r="AN138" s="694"/>
      <c r="AO138" s="860"/>
      <c r="AP138" s="694"/>
      <c r="AQ138" s="694"/>
      <c r="AR138" s="694">
        <f>I138</f>
        <v>300</v>
      </c>
      <c r="AS138" s="694"/>
      <c r="AT138" s="877"/>
      <c r="AU138" s="860"/>
      <c r="AV138" s="860"/>
      <c r="AW138" s="889"/>
      <c r="AX138" s="705"/>
      <c r="AY138" s="694"/>
      <c r="AZ138" s="694"/>
      <c r="BA138" s="706"/>
      <c r="BB138" s="715">
        <f>I138/4</f>
        <v>75</v>
      </c>
      <c r="BC138" s="694">
        <f>BB138</f>
        <v>75</v>
      </c>
      <c r="BD138" s="694">
        <f>BC138</f>
        <v>75</v>
      </c>
      <c r="BE138" s="694">
        <f>BC138</f>
        <v>75</v>
      </c>
      <c r="BF138" s="694"/>
      <c r="BG138" s="694"/>
      <c r="BH138" s="694"/>
      <c r="BI138" s="694"/>
      <c r="BJ138" s="694">
        <f t="shared" si="155"/>
        <v>300</v>
      </c>
      <c r="BK138" s="694"/>
      <c r="BL138" s="694" t="s">
        <v>814</v>
      </c>
      <c r="BM138" s="860"/>
      <c r="BN138" s="694">
        <f t="shared" si="135"/>
        <v>75</v>
      </c>
      <c r="BO138" s="694">
        <f t="shared" si="136"/>
        <v>75</v>
      </c>
      <c r="BP138" s="694">
        <f t="shared" si="137"/>
        <v>75</v>
      </c>
      <c r="BQ138" s="694">
        <f t="shared" si="138"/>
        <v>75</v>
      </c>
      <c r="BR138" s="694">
        <f t="shared" si="125"/>
        <v>0</v>
      </c>
      <c r="BS138" s="721">
        <f t="shared" si="148"/>
        <v>512780</v>
      </c>
      <c r="BT138" s="721">
        <f>BT132-BN138</f>
        <v>80722.1666666663</v>
      </c>
      <c r="BU138" s="721">
        <f>BU132-BO138</f>
        <v>81930.1666666663</v>
      </c>
      <c r="BV138" s="721">
        <f>BV132-BP138</f>
        <v>81939.1666666663</v>
      </c>
      <c r="BW138" s="721">
        <f>BW132-BQ138</f>
        <v>83325.833333333</v>
      </c>
      <c r="BX138" s="721"/>
    </row>
    <row r="139" s="625" customFormat="1" ht="32" customHeight="1" spans="1:76">
      <c r="A139" s="642">
        <v>45765</v>
      </c>
      <c r="B139" s="643" t="s">
        <v>448</v>
      </c>
      <c r="C139" s="644" t="s">
        <v>449</v>
      </c>
      <c r="D139" s="645">
        <v>4500164177</v>
      </c>
      <c r="E139" s="650">
        <v>5000001847</v>
      </c>
      <c r="F139" s="645" t="s">
        <v>815</v>
      </c>
      <c r="G139" s="649" t="s">
        <v>308</v>
      </c>
      <c r="H139" s="648" t="s">
        <v>84</v>
      </c>
      <c r="I139" s="657">
        <v>200</v>
      </c>
      <c r="J139" s="657">
        <v>0</v>
      </c>
      <c r="K139" s="657">
        <v>4</v>
      </c>
      <c r="L139" s="657">
        <f t="shared" si="141"/>
        <v>50</v>
      </c>
      <c r="M139" s="658">
        <v>45799</v>
      </c>
      <c r="N139" s="658">
        <v>45796</v>
      </c>
      <c r="O139" s="659"/>
      <c r="P139" s="659" t="s">
        <v>93</v>
      </c>
      <c r="Q139" s="845"/>
      <c r="R139" s="845"/>
      <c r="S139" s="845"/>
      <c r="T139" s="845"/>
      <c r="U139" s="777" t="s">
        <v>808</v>
      </c>
      <c r="V139" s="659"/>
      <c r="W139" s="666" t="s">
        <v>809</v>
      </c>
      <c r="X139" s="666"/>
      <c r="Y139" s="666" t="s">
        <v>810</v>
      </c>
      <c r="Z139" s="666" t="s">
        <v>811</v>
      </c>
      <c r="AA139" s="666"/>
      <c r="AB139" s="650" t="s">
        <v>812</v>
      </c>
      <c r="AC139" s="657" t="s">
        <v>813</v>
      </c>
      <c r="AD139" s="681">
        <v>4.035</v>
      </c>
      <c r="AE139" s="682">
        <f t="shared" si="150"/>
        <v>807</v>
      </c>
      <c r="AF139" s="657"/>
      <c r="AG139" s="657" t="s">
        <v>458</v>
      </c>
      <c r="AH139" s="683" t="s">
        <v>101</v>
      </c>
      <c r="AI139" s="849"/>
      <c r="AJ139" s="683">
        <f t="shared" si="154"/>
        <v>200</v>
      </c>
      <c r="AK139" s="849"/>
      <c r="AL139" s="683"/>
      <c r="AM139" s="849"/>
      <c r="AN139" s="694"/>
      <c r="AO139" s="860"/>
      <c r="AP139" s="694"/>
      <c r="AQ139" s="694"/>
      <c r="AR139" s="694">
        <f>I139</f>
        <v>200</v>
      </c>
      <c r="AS139" s="694"/>
      <c r="AT139" s="877"/>
      <c r="AU139" s="860"/>
      <c r="AV139" s="860"/>
      <c r="AW139" s="889"/>
      <c r="AX139" s="705"/>
      <c r="AY139" s="694"/>
      <c r="AZ139" s="694"/>
      <c r="BA139" s="706"/>
      <c r="BB139" s="715">
        <f>I139/4</f>
        <v>50</v>
      </c>
      <c r="BC139" s="694">
        <f>BB139</f>
        <v>50</v>
      </c>
      <c r="BD139" s="694">
        <f>BC139</f>
        <v>50</v>
      </c>
      <c r="BE139" s="694">
        <f>BC139</f>
        <v>50</v>
      </c>
      <c r="BF139" s="694"/>
      <c r="BG139" s="694"/>
      <c r="BH139" s="694"/>
      <c r="BI139" s="694"/>
      <c r="BJ139" s="694">
        <f t="shared" si="155"/>
        <v>200</v>
      </c>
      <c r="BK139" s="694"/>
      <c r="BL139" s="694" t="s">
        <v>814</v>
      </c>
      <c r="BM139" s="860"/>
      <c r="BN139" s="694">
        <f t="shared" si="135"/>
        <v>50</v>
      </c>
      <c r="BO139" s="694">
        <f t="shared" si="136"/>
        <v>50</v>
      </c>
      <c r="BP139" s="694">
        <f t="shared" si="137"/>
        <v>50</v>
      </c>
      <c r="BQ139" s="694">
        <f t="shared" si="138"/>
        <v>50</v>
      </c>
      <c r="BR139" s="694">
        <f t="shared" si="125"/>
        <v>0</v>
      </c>
      <c r="BS139" s="721">
        <f t="shared" si="148"/>
        <v>512680</v>
      </c>
      <c r="BT139" s="721">
        <f>BT138-BN139</f>
        <v>80672.1666666663</v>
      </c>
      <c r="BU139" s="721">
        <f>BU138-BO139</f>
        <v>81880.1666666663</v>
      </c>
      <c r="BV139" s="721">
        <f>BV138-BP139</f>
        <v>81889.1666666663</v>
      </c>
      <c r="BW139" s="721">
        <f>BW138-BQ139</f>
        <v>83275.833333333</v>
      </c>
      <c r="BX139" s="721"/>
    </row>
    <row r="140" s="625" customFormat="1" ht="32" customHeight="1" spans="1:76">
      <c r="A140" s="642">
        <v>45763</v>
      </c>
      <c r="B140" s="643" t="s">
        <v>494</v>
      </c>
      <c r="C140" s="644" t="s">
        <v>199</v>
      </c>
      <c r="D140" s="645">
        <v>4500163864</v>
      </c>
      <c r="E140" s="650">
        <v>20784127</v>
      </c>
      <c r="F140" s="645" t="s">
        <v>816</v>
      </c>
      <c r="G140" s="649" t="s">
        <v>83</v>
      </c>
      <c r="H140" s="648" t="s">
        <v>84</v>
      </c>
      <c r="I140" s="657">
        <v>1504</v>
      </c>
      <c r="J140" s="657">
        <v>0</v>
      </c>
      <c r="K140" s="657">
        <v>8</v>
      </c>
      <c r="L140" s="657">
        <f t="shared" si="141"/>
        <v>188</v>
      </c>
      <c r="M140" s="658">
        <v>45810</v>
      </c>
      <c r="N140" s="658">
        <f>M140-4</f>
        <v>45806</v>
      </c>
      <c r="O140" s="659" t="s">
        <v>817</v>
      </c>
      <c r="P140" s="659" t="s">
        <v>93</v>
      </c>
      <c r="Q140" s="845"/>
      <c r="R140" s="845"/>
      <c r="S140" s="845"/>
      <c r="T140" s="845"/>
      <c r="U140" s="777" t="s">
        <v>818</v>
      </c>
      <c r="V140" s="659"/>
      <c r="W140" s="666" t="s">
        <v>819</v>
      </c>
      <c r="X140" s="666"/>
      <c r="Y140" s="666" t="s">
        <v>820</v>
      </c>
      <c r="Z140" s="666"/>
      <c r="AA140" s="666"/>
      <c r="AB140" s="650" t="s">
        <v>821</v>
      </c>
      <c r="AC140" s="657" t="s">
        <v>500</v>
      </c>
      <c r="AD140" s="681">
        <v>4.4827</v>
      </c>
      <c r="AE140" s="682">
        <f t="shared" si="150"/>
        <v>6741.9808</v>
      </c>
      <c r="AF140" s="657"/>
      <c r="AG140" s="657" t="s">
        <v>83</v>
      </c>
      <c r="AH140" s="657" t="s">
        <v>101</v>
      </c>
      <c r="AI140" s="849"/>
      <c r="AJ140" s="683">
        <f t="shared" si="154"/>
        <v>1504</v>
      </c>
      <c r="AK140" s="849"/>
      <c r="AL140" s="683"/>
      <c r="AM140" s="849"/>
      <c r="AN140" s="683"/>
      <c r="AO140" s="860"/>
      <c r="AP140" s="694">
        <f>I140</f>
        <v>1504</v>
      </c>
      <c r="AQ140" s="694"/>
      <c r="AR140" s="694"/>
      <c r="AS140" s="695"/>
      <c r="AT140" s="877"/>
      <c r="AU140" s="860"/>
      <c r="AV140" s="860"/>
      <c r="AW140" s="889"/>
      <c r="AX140" s="705">
        <f t="shared" ref="AX140:AX167" si="156">I140/4</f>
        <v>376</v>
      </c>
      <c r="AY140" s="694">
        <f t="shared" ref="AY140:AY147" si="157">AX140</f>
        <v>376</v>
      </c>
      <c r="AZ140" s="694">
        <f>AY140</f>
        <v>376</v>
      </c>
      <c r="BA140" s="706">
        <f>AZ140</f>
        <v>376</v>
      </c>
      <c r="BB140" s="715"/>
      <c r="BC140" s="694"/>
      <c r="BD140" s="694"/>
      <c r="BE140" s="694"/>
      <c r="BF140" s="694"/>
      <c r="BG140" s="694"/>
      <c r="BH140" s="694"/>
      <c r="BI140" s="694"/>
      <c r="BJ140" s="694">
        <f t="shared" si="155"/>
        <v>1504</v>
      </c>
      <c r="BK140" s="694"/>
      <c r="BL140" s="694" t="s">
        <v>102</v>
      </c>
      <c r="BM140" s="860"/>
      <c r="BN140" s="694">
        <f t="shared" si="135"/>
        <v>376</v>
      </c>
      <c r="BO140" s="694">
        <f t="shared" si="136"/>
        <v>376</v>
      </c>
      <c r="BP140" s="694">
        <f t="shared" si="137"/>
        <v>376</v>
      </c>
      <c r="BQ140" s="721">
        <f t="shared" si="138"/>
        <v>376</v>
      </c>
      <c r="BR140" s="694">
        <f t="shared" si="125"/>
        <v>0</v>
      </c>
      <c r="BS140" s="721">
        <f t="shared" si="148"/>
        <v>513984</v>
      </c>
      <c r="BT140" s="721">
        <f>BT146-BN140</f>
        <v>-4613</v>
      </c>
      <c r="BU140" s="721">
        <f>BU146-BO140</f>
        <v>-4613</v>
      </c>
      <c r="BV140" s="721">
        <f>BV146-BP140</f>
        <v>-4613</v>
      </c>
      <c r="BW140" s="721">
        <f>BW146-BQ140</f>
        <v>-4613</v>
      </c>
      <c r="BX140" s="721"/>
    </row>
    <row r="141" s="625" customFormat="1" ht="32" customHeight="1" spans="1:76">
      <c r="A141" s="642">
        <v>45728</v>
      </c>
      <c r="B141" s="643" t="s">
        <v>731</v>
      </c>
      <c r="C141" s="644" t="s">
        <v>732</v>
      </c>
      <c r="D141" s="645">
        <v>4500159868</v>
      </c>
      <c r="E141" s="650">
        <v>4401015344</v>
      </c>
      <c r="F141" s="645" t="s">
        <v>822</v>
      </c>
      <c r="G141" s="649" t="s">
        <v>734</v>
      </c>
      <c r="H141" s="648" t="s">
        <v>735</v>
      </c>
      <c r="I141" s="657">
        <v>6984</v>
      </c>
      <c r="J141" s="657">
        <v>0</v>
      </c>
      <c r="K141" s="657">
        <v>4</v>
      </c>
      <c r="L141" s="657">
        <f t="shared" si="141"/>
        <v>1746</v>
      </c>
      <c r="M141" s="658">
        <v>45810</v>
      </c>
      <c r="N141" s="658">
        <f>M141-4</f>
        <v>45806</v>
      </c>
      <c r="O141" s="659" t="s">
        <v>823</v>
      </c>
      <c r="P141" s="659" t="s">
        <v>93</v>
      </c>
      <c r="Q141" s="845"/>
      <c r="R141" s="845"/>
      <c r="S141" s="845"/>
      <c r="T141" s="845"/>
      <c r="U141" s="777" t="s">
        <v>824</v>
      </c>
      <c r="V141" s="659"/>
      <c r="W141" s="666" t="s">
        <v>685</v>
      </c>
      <c r="X141" s="666"/>
      <c r="Y141" s="666" t="s">
        <v>736</v>
      </c>
      <c r="Z141" s="666"/>
      <c r="AA141" s="666"/>
      <c r="AB141" s="650" t="s">
        <v>737</v>
      </c>
      <c r="AC141" s="657" t="s">
        <v>738</v>
      </c>
      <c r="AD141" s="681">
        <v>16.8851</v>
      </c>
      <c r="AE141" s="682">
        <f>AD141*L141</f>
        <v>29481.3846</v>
      </c>
      <c r="AF141" s="657"/>
      <c r="AG141" s="649" t="s">
        <v>734</v>
      </c>
      <c r="AH141" s="657" t="s">
        <v>101</v>
      </c>
      <c r="AI141" s="686"/>
      <c r="AJ141" s="683"/>
      <c r="AK141" s="686"/>
      <c r="AL141" s="683"/>
      <c r="AM141" s="849"/>
      <c r="AN141" s="683">
        <f>I141</f>
        <v>6984</v>
      </c>
      <c r="AO141" s="814"/>
      <c r="AP141" s="694"/>
      <c r="AQ141" s="694"/>
      <c r="AR141" s="694"/>
      <c r="AS141" s="695">
        <f>I141</f>
        <v>6984</v>
      </c>
      <c r="AT141" s="820"/>
      <c r="AU141" s="814"/>
      <c r="AV141" s="814"/>
      <c r="AW141" s="821"/>
      <c r="AX141" s="705">
        <f t="shared" si="156"/>
        <v>1746</v>
      </c>
      <c r="AY141" s="694">
        <f t="shared" si="157"/>
        <v>1746</v>
      </c>
      <c r="AZ141" s="694">
        <f>AX141</f>
        <v>1746</v>
      </c>
      <c r="BA141" s="706">
        <f>AX141</f>
        <v>1746</v>
      </c>
      <c r="BB141" s="715"/>
      <c r="BC141" s="694"/>
      <c r="BD141" s="694"/>
      <c r="BE141" s="694"/>
      <c r="BF141" s="694"/>
      <c r="BG141" s="694"/>
      <c r="BH141" s="694"/>
      <c r="BI141" s="694"/>
      <c r="BJ141" s="694">
        <f t="shared" si="155"/>
        <v>6984</v>
      </c>
      <c r="BK141" s="694"/>
      <c r="BL141" s="694" t="s">
        <v>102</v>
      </c>
      <c r="BM141" s="860"/>
      <c r="BN141" s="694">
        <f t="shared" si="135"/>
        <v>1746</v>
      </c>
      <c r="BO141" s="694">
        <f t="shared" si="136"/>
        <v>1746</v>
      </c>
      <c r="BP141" s="694">
        <f t="shared" si="137"/>
        <v>1746</v>
      </c>
      <c r="BQ141" s="694">
        <f t="shared" si="138"/>
        <v>1746</v>
      </c>
      <c r="BR141" s="694">
        <f t="shared" si="125"/>
        <v>0</v>
      </c>
      <c r="BS141" s="721">
        <f t="shared" si="148"/>
        <v>519464</v>
      </c>
      <c r="BT141" s="721">
        <f>取消单!BP77-BN141</f>
        <v>-1746</v>
      </c>
      <c r="BU141" s="721">
        <f>取消单!BQ77-BO141</f>
        <v>-1746</v>
      </c>
      <c r="BV141" s="721">
        <f>取消单!BR77-BP141</f>
        <v>-1746</v>
      </c>
      <c r="BW141" s="721">
        <f>取消单!BS77-BQ141</f>
        <v>-1746</v>
      </c>
      <c r="BX141" s="721"/>
    </row>
    <row r="142" s="625" customFormat="1" ht="32" customHeight="1" spans="1:16384">
      <c r="A142" s="642">
        <v>45748</v>
      </c>
      <c r="B142" s="643" t="s">
        <v>657</v>
      </c>
      <c r="C142" s="644" t="s">
        <v>658</v>
      </c>
      <c r="D142" s="645">
        <v>4500162119</v>
      </c>
      <c r="E142" s="650" t="s">
        <v>825</v>
      </c>
      <c r="F142" s="645" t="s">
        <v>826</v>
      </c>
      <c r="G142" s="649" t="s">
        <v>441</v>
      </c>
      <c r="H142" s="648" t="s">
        <v>442</v>
      </c>
      <c r="I142" s="657">
        <v>3648</v>
      </c>
      <c r="J142" s="657">
        <v>0</v>
      </c>
      <c r="K142" s="657">
        <v>8</v>
      </c>
      <c r="L142" s="657">
        <f t="shared" si="141"/>
        <v>456</v>
      </c>
      <c r="M142" s="658">
        <v>45800</v>
      </c>
      <c r="N142" s="658">
        <v>45796</v>
      </c>
      <c r="O142" s="659"/>
      <c r="P142" s="659" t="s">
        <v>93</v>
      </c>
      <c r="Q142" s="845"/>
      <c r="R142" s="845"/>
      <c r="S142" s="845"/>
      <c r="T142" s="845"/>
      <c r="U142" s="777" t="s">
        <v>824</v>
      </c>
      <c r="V142" s="659"/>
      <c r="W142" s="666" t="s">
        <v>783</v>
      </c>
      <c r="X142" s="666"/>
      <c r="Y142" s="666" t="s">
        <v>827</v>
      </c>
      <c r="Z142" s="666"/>
      <c r="AA142" s="666"/>
      <c r="AB142" s="650" t="s">
        <v>828</v>
      </c>
      <c r="AC142" s="657" t="s">
        <v>829</v>
      </c>
      <c r="AD142" s="681">
        <v>4.1486</v>
      </c>
      <c r="AE142" s="682">
        <f>AD142*I142</f>
        <v>15134.0928</v>
      </c>
      <c r="AF142" s="657" t="s">
        <v>830</v>
      </c>
      <c r="AG142" s="657" t="s">
        <v>447</v>
      </c>
      <c r="AH142" s="657" t="s">
        <v>101</v>
      </c>
      <c r="AI142" s="800"/>
      <c r="AJ142" s="683"/>
      <c r="AK142" s="800"/>
      <c r="AL142" s="683">
        <f>I142</f>
        <v>3648</v>
      </c>
      <c r="AM142" s="876"/>
      <c r="AN142" s="694"/>
      <c r="AO142" s="810"/>
      <c r="AP142" s="694">
        <f>I142</f>
        <v>3648</v>
      </c>
      <c r="AQ142" s="694"/>
      <c r="AR142" s="694"/>
      <c r="AS142" s="694"/>
      <c r="AT142" s="878"/>
      <c r="AU142" s="876"/>
      <c r="AV142" s="876"/>
      <c r="AW142" s="888"/>
      <c r="AX142" s="705">
        <f t="shared" si="156"/>
        <v>912</v>
      </c>
      <c r="AY142" s="694">
        <f t="shared" si="157"/>
        <v>912</v>
      </c>
      <c r="AZ142" s="694">
        <f>I142/4</f>
        <v>912</v>
      </c>
      <c r="BA142" s="706">
        <f>I142/4</f>
        <v>912</v>
      </c>
      <c r="BB142" s="694"/>
      <c r="BC142" s="694"/>
      <c r="BD142" s="694"/>
      <c r="BE142" s="694"/>
      <c r="BF142" s="694"/>
      <c r="BG142" s="694"/>
      <c r="BH142" s="694"/>
      <c r="BI142" s="694"/>
      <c r="BJ142" s="694"/>
      <c r="BK142" s="694">
        <f>I142</f>
        <v>3648</v>
      </c>
      <c r="BL142" s="694" t="s">
        <v>102</v>
      </c>
      <c r="BM142" s="896"/>
      <c r="BN142" s="721">
        <f t="shared" si="135"/>
        <v>912</v>
      </c>
      <c r="BO142" s="721">
        <f t="shared" si="136"/>
        <v>912</v>
      </c>
      <c r="BP142" s="721">
        <f t="shared" si="137"/>
        <v>912</v>
      </c>
      <c r="BQ142" s="721">
        <f t="shared" si="138"/>
        <v>912</v>
      </c>
      <c r="BR142" s="694">
        <f t="shared" si="125"/>
        <v>0</v>
      </c>
      <c r="BS142" s="721">
        <f t="shared" si="148"/>
        <v>516128</v>
      </c>
      <c r="BT142" s="721">
        <f>BT137-BN142</f>
        <v>77336.1666666663</v>
      </c>
      <c r="BU142" s="721">
        <f>BU137-BO142</f>
        <v>78544.1666666663</v>
      </c>
      <c r="BV142" s="721">
        <f>BV137-BP142</f>
        <v>78553.1666666663</v>
      </c>
      <c r="BW142" s="721">
        <f>BW137-BQ142</f>
        <v>79939.833333333</v>
      </c>
      <c r="BX142" s="721"/>
      <c r="XEV142" s="873"/>
      <c r="XEW142" s="643"/>
      <c r="XEX142" s="644"/>
      <c r="XEY142" s="873"/>
      <c r="XEZ142" s="643"/>
      <c r="XFA142" s="644"/>
      <c r="XFB142" s="873"/>
      <c r="XFC142" s="643"/>
      <c r="XFD142" s="644"/>
    </row>
    <row r="143" s="625" customFormat="1" ht="32" customHeight="1" spans="1:76">
      <c r="A143" s="642">
        <v>45728</v>
      </c>
      <c r="B143" s="643" t="s">
        <v>731</v>
      </c>
      <c r="C143" s="644" t="s">
        <v>732</v>
      </c>
      <c r="D143" s="645">
        <v>4500159868</v>
      </c>
      <c r="E143" s="650">
        <v>4401015362</v>
      </c>
      <c r="F143" s="645" t="s">
        <v>831</v>
      </c>
      <c r="G143" s="649" t="s">
        <v>734</v>
      </c>
      <c r="H143" s="648" t="s">
        <v>735</v>
      </c>
      <c r="I143" s="657">
        <v>6984</v>
      </c>
      <c r="J143" s="657">
        <v>0</v>
      </c>
      <c r="K143" s="657">
        <v>4</v>
      </c>
      <c r="L143" s="657">
        <f t="shared" si="141"/>
        <v>1746</v>
      </c>
      <c r="M143" s="658">
        <v>45800</v>
      </c>
      <c r="N143" s="658">
        <f>M143-4</f>
        <v>45796</v>
      </c>
      <c r="O143" s="659" t="s">
        <v>832</v>
      </c>
      <c r="P143" s="659" t="s">
        <v>93</v>
      </c>
      <c r="Q143" s="845"/>
      <c r="R143" s="845"/>
      <c r="S143" s="845"/>
      <c r="T143" s="845"/>
      <c r="U143" s="777" t="s">
        <v>771</v>
      </c>
      <c r="V143" s="659"/>
      <c r="W143" s="666" t="s">
        <v>685</v>
      </c>
      <c r="X143" s="666"/>
      <c r="Y143" s="666" t="s">
        <v>736</v>
      </c>
      <c r="Z143" s="666"/>
      <c r="AA143" s="666"/>
      <c r="AB143" s="650" t="s">
        <v>737</v>
      </c>
      <c r="AC143" s="657" t="s">
        <v>738</v>
      </c>
      <c r="AD143" s="681">
        <v>16.8851</v>
      </c>
      <c r="AE143" s="682">
        <f>AD143*L143</f>
        <v>29481.3846</v>
      </c>
      <c r="AF143" s="657"/>
      <c r="AG143" s="649" t="s">
        <v>734</v>
      </c>
      <c r="AH143" s="657" t="s">
        <v>101</v>
      </c>
      <c r="AI143" s="800"/>
      <c r="AJ143" s="683"/>
      <c r="AK143" s="800"/>
      <c r="AL143" s="683"/>
      <c r="AM143" s="786"/>
      <c r="AN143" s="694">
        <f>I143</f>
        <v>6984</v>
      </c>
      <c r="AO143" s="810"/>
      <c r="AP143" s="694"/>
      <c r="AQ143" s="694"/>
      <c r="AR143" s="694"/>
      <c r="AS143" s="694">
        <f>I143</f>
        <v>6984</v>
      </c>
      <c r="AT143" s="878"/>
      <c r="AU143" s="876"/>
      <c r="AV143" s="876"/>
      <c r="AW143" s="888"/>
      <c r="AX143" s="705">
        <f t="shared" si="156"/>
        <v>1746</v>
      </c>
      <c r="AY143" s="694">
        <f t="shared" si="157"/>
        <v>1746</v>
      </c>
      <c r="AZ143" s="694">
        <f>I143/4</f>
        <v>1746</v>
      </c>
      <c r="BA143" s="706">
        <f>I143/4</f>
        <v>1746</v>
      </c>
      <c r="BB143" s="715"/>
      <c r="BC143" s="694"/>
      <c r="BD143" s="694"/>
      <c r="BE143" s="694"/>
      <c r="BF143" s="694"/>
      <c r="BG143" s="694"/>
      <c r="BH143" s="694"/>
      <c r="BI143" s="694"/>
      <c r="BJ143" s="694">
        <f t="shared" ref="BJ143:BJ150" si="158">I143</f>
        <v>6984</v>
      </c>
      <c r="BK143" s="694"/>
      <c r="BL143" s="694" t="s">
        <v>102</v>
      </c>
      <c r="BM143" s="883"/>
      <c r="BN143" s="694">
        <f t="shared" si="135"/>
        <v>1746</v>
      </c>
      <c r="BO143" s="694">
        <f t="shared" si="136"/>
        <v>1746</v>
      </c>
      <c r="BP143" s="694">
        <f t="shared" si="137"/>
        <v>1746</v>
      </c>
      <c r="BQ143" s="694">
        <f t="shared" si="138"/>
        <v>1746</v>
      </c>
      <c r="BR143" s="694">
        <f t="shared" si="125"/>
        <v>0</v>
      </c>
      <c r="BS143" s="721">
        <f t="shared" si="148"/>
        <v>519464</v>
      </c>
      <c r="BT143" s="721">
        <f>BT212-BN143</f>
        <v>78800.1666666663</v>
      </c>
      <c r="BU143" s="721">
        <f>BU212-BO143</f>
        <v>80008.1666666663</v>
      </c>
      <c r="BV143" s="721">
        <f>BV212-BP143</f>
        <v>80017.1666666663</v>
      </c>
      <c r="BW143" s="721">
        <f>BW212-BQ143</f>
        <v>81403.833333333</v>
      </c>
      <c r="BX143" s="721"/>
    </row>
    <row r="144" s="625" customFormat="1" ht="32" customHeight="1" spans="1:76">
      <c r="A144" s="642">
        <v>45763</v>
      </c>
      <c r="B144" s="643" t="s">
        <v>833</v>
      </c>
      <c r="C144" s="644" t="s">
        <v>834</v>
      </c>
      <c r="D144" s="645">
        <v>4500163782</v>
      </c>
      <c r="E144" s="650"/>
      <c r="F144" s="645" t="s">
        <v>835</v>
      </c>
      <c r="G144" s="649" t="s">
        <v>441</v>
      </c>
      <c r="H144" s="648" t="s">
        <v>442</v>
      </c>
      <c r="I144" s="657">
        <v>400</v>
      </c>
      <c r="J144" s="657">
        <v>0</v>
      </c>
      <c r="K144" s="657">
        <v>8</v>
      </c>
      <c r="L144" s="657">
        <f t="shared" si="141"/>
        <v>50</v>
      </c>
      <c r="M144" s="658">
        <v>45814</v>
      </c>
      <c r="N144" s="658">
        <v>45810</v>
      </c>
      <c r="O144" s="659" t="s">
        <v>836</v>
      </c>
      <c r="P144" s="659" t="s">
        <v>93</v>
      </c>
      <c r="Q144" s="845"/>
      <c r="R144" s="845"/>
      <c r="S144" s="845"/>
      <c r="T144" s="845"/>
      <c r="U144" s="777" t="s">
        <v>837</v>
      </c>
      <c r="V144" s="659"/>
      <c r="W144" s="666" t="s">
        <v>838</v>
      </c>
      <c r="X144" s="666"/>
      <c r="Y144" s="666" t="s">
        <v>839</v>
      </c>
      <c r="Z144" s="666"/>
      <c r="AA144" s="666"/>
      <c r="AB144" s="650" t="s">
        <v>840</v>
      </c>
      <c r="AC144" s="657" t="s">
        <v>841</v>
      </c>
      <c r="AD144" s="681">
        <v>4.1708</v>
      </c>
      <c r="AE144" s="682">
        <f>AD144*I144</f>
        <v>1668.32</v>
      </c>
      <c r="AF144" s="657"/>
      <c r="AG144" s="657" t="s">
        <v>447</v>
      </c>
      <c r="AH144" s="657" t="s">
        <v>101</v>
      </c>
      <c r="AI144" s="849"/>
      <c r="AJ144" s="683"/>
      <c r="AK144" s="849"/>
      <c r="AL144" s="683">
        <f>I144</f>
        <v>400</v>
      </c>
      <c r="AM144" s="849"/>
      <c r="AN144" s="683"/>
      <c r="AO144" s="860"/>
      <c r="AP144" s="694">
        <f>I144</f>
        <v>400</v>
      </c>
      <c r="AQ144" s="694"/>
      <c r="AR144" s="694"/>
      <c r="AS144" s="695"/>
      <c r="AT144" s="877"/>
      <c r="AU144" s="860"/>
      <c r="AV144" s="860"/>
      <c r="AW144" s="889"/>
      <c r="AX144" s="705">
        <f t="shared" si="156"/>
        <v>100</v>
      </c>
      <c r="AY144" s="694">
        <f t="shared" si="157"/>
        <v>100</v>
      </c>
      <c r="AZ144" s="694">
        <f>AY144</f>
        <v>100</v>
      </c>
      <c r="BA144" s="706">
        <f>AZ144</f>
        <v>100</v>
      </c>
      <c r="BB144" s="715"/>
      <c r="BC144" s="694"/>
      <c r="BD144" s="694"/>
      <c r="BE144" s="694"/>
      <c r="BF144" s="694"/>
      <c r="BG144" s="694"/>
      <c r="BH144" s="694"/>
      <c r="BI144" s="694"/>
      <c r="BJ144" s="694">
        <f t="shared" si="158"/>
        <v>400</v>
      </c>
      <c r="BK144" s="694"/>
      <c r="BL144" s="694" t="s">
        <v>102</v>
      </c>
      <c r="BM144" s="860"/>
      <c r="BN144" s="694">
        <f t="shared" si="135"/>
        <v>100</v>
      </c>
      <c r="BO144" s="694">
        <f t="shared" si="136"/>
        <v>100</v>
      </c>
      <c r="BP144" s="694">
        <f t="shared" si="137"/>
        <v>100</v>
      </c>
      <c r="BQ144" s="721">
        <f t="shared" si="138"/>
        <v>100</v>
      </c>
      <c r="BR144" s="694">
        <f t="shared" si="125"/>
        <v>0</v>
      </c>
      <c r="BS144" s="721">
        <f t="shared" si="148"/>
        <v>512880</v>
      </c>
      <c r="BT144" s="721">
        <f>BT147-BN144</f>
        <v>-4963</v>
      </c>
      <c r="BU144" s="721">
        <f>BU147-BO144</f>
        <v>-4963</v>
      </c>
      <c r="BV144" s="721">
        <f>BV147-BP144</f>
        <v>-4963</v>
      </c>
      <c r="BW144" s="721">
        <f>BW147-BQ144</f>
        <v>-4963</v>
      </c>
      <c r="BX144" s="721"/>
    </row>
    <row r="145" s="625" customFormat="1" ht="32" customHeight="1" spans="1:76">
      <c r="A145" s="642">
        <v>45728</v>
      </c>
      <c r="B145" s="643" t="s">
        <v>731</v>
      </c>
      <c r="C145" s="644" t="s">
        <v>732</v>
      </c>
      <c r="D145" s="645">
        <v>4500159868</v>
      </c>
      <c r="E145" s="650">
        <v>4401015365</v>
      </c>
      <c r="F145" s="645" t="s">
        <v>842</v>
      </c>
      <c r="G145" s="649" t="s">
        <v>734</v>
      </c>
      <c r="H145" s="648" t="s">
        <v>735</v>
      </c>
      <c r="I145" s="657">
        <v>6984</v>
      </c>
      <c r="J145" s="657">
        <v>0</v>
      </c>
      <c r="K145" s="657">
        <v>4</v>
      </c>
      <c r="L145" s="657">
        <f t="shared" si="141"/>
        <v>1746</v>
      </c>
      <c r="M145" s="658">
        <v>45810</v>
      </c>
      <c r="N145" s="658">
        <f>M145-4</f>
        <v>45806</v>
      </c>
      <c r="O145" s="659" t="s">
        <v>823</v>
      </c>
      <c r="P145" s="659" t="s">
        <v>93</v>
      </c>
      <c r="Q145" s="845"/>
      <c r="R145" s="845"/>
      <c r="S145" s="845"/>
      <c r="T145" s="845"/>
      <c r="U145" s="777" t="s">
        <v>843</v>
      </c>
      <c r="V145" s="659"/>
      <c r="W145" s="666" t="s">
        <v>685</v>
      </c>
      <c r="X145" s="666"/>
      <c r="Y145" s="666" t="s">
        <v>736</v>
      </c>
      <c r="Z145" s="666"/>
      <c r="AA145" s="666"/>
      <c r="AB145" s="650" t="s">
        <v>737</v>
      </c>
      <c r="AC145" s="657" t="s">
        <v>738</v>
      </c>
      <c r="AD145" s="681">
        <v>16.8851</v>
      </c>
      <c r="AE145" s="682">
        <f>AD145*L145</f>
        <v>29481.3846</v>
      </c>
      <c r="AF145" s="657"/>
      <c r="AG145" s="649" t="s">
        <v>734</v>
      </c>
      <c r="AH145" s="657" t="s">
        <v>101</v>
      </c>
      <c r="AI145" s="686"/>
      <c r="AJ145" s="683"/>
      <c r="AK145" s="686"/>
      <c r="AL145" s="683"/>
      <c r="AM145" s="849"/>
      <c r="AN145" s="683">
        <f>I145</f>
        <v>6984</v>
      </c>
      <c r="AO145" s="814"/>
      <c r="AP145" s="694"/>
      <c r="AQ145" s="694"/>
      <c r="AR145" s="694"/>
      <c r="AS145" s="695">
        <f>I145</f>
        <v>6984</v>
      </c>
      <c r="AT145" s="820"/>
      <c r="AU145" s="814"/>
      <c r="AV145" s="814"/>
      <c r="AW145" s="821"/>
      <c r="AX145" s="705">
        <f t="shared" si="156"/>
        <v>1746</v>
      </c>
      <c r="AY145" s="694">
        <f t="shared" si="157"/>
        <v>1746</v>
      </c>
      <c r="AZ145" s="694">
        <f>AX145</f>
        <v>1746</v>
      </c>
      <c r="BA145" s="706">
        <f>AX145</f>
        <v>1746</v>
      </c>
      <c r="BB145" s="715"/>
      <c r="BC145" s="694"/>
      <c r="BD145" s="694"/>
      <c r="BE145" s="694"/>
      <c r="BF145" s="694"/>
      <c r="BG145" s="694"/>
      <c r="BH145" s="694"/>
      <c r="BI145" s="694"/>
      <c r="BJ145" s="694">
        <f t="shared" si="158"/>
        <v>6984</v>
      </c>
      <c r="BK145" s="694"/>
      <c r="BL145" s="694" t="s">
        <v>102</v>
      </c>
      <c r="BM145" s="860"/>
      <c r="BN145" s="694">
        <f t="shared" si="135"/>
        <v>1746</v>
      </c>
      <c r="BO145" s="694">
        <f t="shared" si="136"/>
        <v>1746</v>
      </c>
      <c r="BP145" s="694">
        <f t="shared" si="137"/>
        <v>1746</v>
      </c>
      <c r="BQ145" s="694">
        <f t="shared" si="138"/>
        <v>1746</v>
      </c>
      <c r="BR145" s="694">
        <f t="shared" si="125"/>
        <v>0</v>
      </c>
      <c r="BS145" s="721">
        <f t="shared" si="148"/>
        <v>519464</v>
      </c>
      <c r="BT145" s="721">
        <f>BT141-BN145</f>
        <v>-3492</v>
      </c>
      <c r="BU145" s="721">
        <f>BU141-BO145</f>
        <v>-3492</v>
      </c>
      <c r="BV145" s="721">
        <f>BV141-BP145</f>
        <v>-3492</v>
      </c>
      <c r="BW145" s="721">
        <f>BW141-BQ145</f>
        <v>-3492</v>
      </c>
      <c r="BX145" s="721"/>
    </row>
    <row r="146" s="625" customFormat="1" ht="32" customHeight="1" spans="1:76">
      <c r="A146" s="642">
        <v>45728</v>
      </c>
      <c r="B146" s="643" t="s">
        <v>731</v>
      </c>
      <c r="C146" s="644" t="s">
        <v>732</v>
      </c>
      <c r="D146" s="645">
        <v>4500159868</v>
      </c>
      <c r="E146" s="650">
        <v>4401015350</v>
      </c>
      <c r="F146" s="645" t="s">
        <v>844</v>
      </c>
      <c r="G146" s="649" t="s">
        <v>734</v>
      </c>
      <c r="H146" s="648" t="s">
        <v>735</v>
      </c>
      <c r="I146" s="657">
        <v>2980</v>
      </c>
      <c r="J146" s="657">
        <v>0</v>
      </c>
      <c r="K146" s="657">
        <v>4</v>
      </c>
      <c r="L146" s="657">
        <f t="shared" si="141"/>
        <v>745</v>
      </c>
      <c r="M146" s="658">
        <v>45810</v>
      </c>
      <c r="N146" s="658">
        <f>M146-4</f>
        <v>45806</v>
      </c>
      <c r="O146" s="659" t="s">
        <v>845</v>
      </c>
      <c r="P146" s="659" t="s">
        <v>93</v>
      </c>
      <c r="Q146" s="845"/>
      <c r="R146" s="845"/>
      <c r="S146" s="845"/>
      <c r="T146" s="845"/>
      <c r="U146" s="777" t="s">
        <v>846</v>
      </c>
      <c r="V146" s="659"/>
      <c r="W146" s="666" t="s">
        <v>685</v>
      </c>
      <c r="X146" s="666"/>
      <c r="Y146" s="666" t="s">
        <v>736</v>
      </c>
      <c r="Z146" s="666"/>
      <c r="AA146" s="666"/>
      <c r="AB146" s="650" t="s">
        <v>737</v>
      </c>
      <c r="AC146" s="657" t="s">
        <v>738</v>
      </c>
      <c r="AD146" s="681">
        <v>16.9297</v>
      </c>
      <c r="AE146" s="682">
        <f>AD146*L146</f>
        <v>12612.6265</v>
      </c>
      <c r="AF146" s="657"/>
      <c r="AG146" s="649" t="s">
        <v>734</v>
      </c>
      <c r="AH146" s="657" t="s">
        <v>101</v>
      </c>
      <c r="AI146" s="686"/>
      <c r="AJ146" s="683"/>
      <c r="AK146" s="686"/>
      <c r="AL146" s="683"/>
      <c r="AM146" s="849"/>
      <c r="AN146" s="683">
        <f>I146</f>
        <v>2980</v>
      </c>
      <c r="AO146" s="814"/>
      <c r="AP146" s="694"/>
      <c r="AQ146" s="694"/>
      <c r="AR146" s="694"/>
      <c r="AS146" s="695">
        <f>I146</f>
        <v>2980</v>
      </c>
      <c r="AT146" s="820"/>
      <c r="AU146" s="814"/>
      <c r="AV146" s="814"/>
      <c r="AW146" s="821"/>
      <c r="AX146" s="705">
        <f t="shared" si="156"/>
        <v>745</v>
      </c>
      <c r="AY146" s="694">
        <f t="shared" si="157"/>
        <v>745</v>
      </c>
      <c r="AZ146" s="694">
        <f>AX146</f>
        <v>745</v>
      </c>
      <c r="BA146" s="706">
        <f>AX146</f>
        <v>745</v>
      </c>
      <c r="BB146" s="715"/>
      <c r="BC146" s="694"/>
      <c r="BD146" s="694"/>
      <c r="BE146" s="694"/>
      <c r="BF146" s="694"/>
      <c r="BG146" s="694"/>
      <c r="BH146" s="694"/>
      <c r="BI146" s="694"/>
      <c r="BJ146" s="694">
        <f t="shared" si="158"/>
        <v>2980</v>
      </c>
      <c r="BK146" s="694"/>
      <c r="BL146" s="694" t="s">
        <v>102</v>
      </c>
      <c r="BM146" s="860"/>
      <c r="BN146" s="694">
        <f t="shared" si="135"/>
        <v>745</v>
      </c>
      <c r="BO146" s="694">
        <f t="shared" si="136"/>
        <v>745</v>
      </c>
      <c r="BP146" s="694">
        <f t="shared" si="137"/>
        <v>745</v>
      </c>
      <c r="BQ146" s="694">
        <f t="shared" si="138"/>
        <v>745</v>
      </c>
      <c r="BR146" s="694">
        <f t="shared" si="125"/>
        <v>0</v>
      </c>
      <c r="BS146" s="721">
        <f t="shared" si="148"/>
        <v>515460</v>
      </c>
      <c r="BT146" s="721">
        <f>BT145-BN146</f>
        <v>-4237</v>
      </c>
      <c r="BU146" s="721">
        <f>BU145-BO146</f>
        <v>-4237</v>
      </c>
      <c r="BV146" s="721">
        <f>BV145-BP146</f>
        <v>-4237</v>
      </c>
      <c r="BW146" s="721">
        <f>BW145-BQ146</f>
        <v>-4237</v>
      </c>
      <c r="BX146" s="721"/>
    </row>
    <row r="147" s="625" customFormat="1" ht="32" customHeight="1" spans="1:16384">
      <c r="A147" s="642">
        <v>45765</v>
      </c>
      <c r="B147" s="643" t="s">
        <v>847</v>
      </c>
      <c r="C147" s="644" t="s">
        <v>848</v>
      </c>
      <c r="D147" s="645">
        <v>4500164228</v>
      </c>
      <c r="E147" s="650" t="s">
        <v>849</v>
      </c>
      <c r="F147" s="645" t="s">
        <v>850</v>
      </c>
      <c r="G147" s="649" t="s">
        <v>851</v>
      </c>
      <c r="H147" s="648" t="s">
        <v>84</v>
      </c>
      <c r="I147" s="657">
        <v>1000</v>
      </c>
      <c r="J147" s="657">
        <v>0</v>
      </c>
      <c r="K147" s="657">
        <v>1</v>
      </c>
      <c r="L147" s="657">
        <f t="shared" si="141"/>
        <v>1000</v>
      </c>
      <c r="M147" s="658">
        <v>45810</v>
      </c>
      <c r="N147" s="658">
        <f>M147-4</f>
        <v>45806</v>
      </c>
      <c r="O147" s="659"/>
      <c r="P147" s="659" t="s">
        <v>93</v>
      </c>
      <c r="Q147" s="845"/>
      <c r="R147" s="845"/>
      <c r="S147" s="845"/>
      <c r="T147" s="845"/>
      <c r="U147" s="777" t="s">
        <v>852</v>
      </c>
      <c r="V147" s="659"/>
      <c r="W147" s="666" t="s">
        <v>853</v>
      </c>
      <c r="X147" s="666"/>
      <c r="Y147" s="666" t="s">
        <v>854</v>
      </c>
      <c r="Z147" s="666"/>
      <c r="AA147" s="666"/>
      <c r="AB147" s="650" t="s">
        <v>855</v>
      </c>
      <c r="AC147" s="657" t="s">
        <v>856</v>
      </c>
      <c r="AD147" s="681">
        <v>4.1238</v>
      </c>
      <c r="AE147" s="682">
        <f>AD147*I147</f>
        <v>4123.8</v>
      </c>
      <c r="AF147" s="657"/>
      <c r="AG147" s="649" t="s">
        <v>851</v>
      </c>
      <c r="AH147" s="657" t="s">
        <v>101</v>
      </c>
      <c r="AI147" s="683"/>
      <c r="AJ147" s="683">
        <f>I147</f>
        <v>1000</v>
      </c>
      <c r="AK147" s="683"/>
      <c r="AL147" s="694"/>
      <c r="AM147" s="694"/>
      <c r="AN147" s="694"/>
      <c r="AO147" s="695"/>
      <c r="AP147" s="694">
        <f>I147</f>
        <v>1000</v>
      </c>
      <c r="AQ147" s="694"/>
      <c r="AR147" s="694"/>
      <c r="AS147" s="706"/>
      <c r="AT147" s="715"/>
      <c r="AU147" s="694"/>
      <c r="AV147" s="694"/>
      <c r="AW147" s="694"/>
      <c r="AX147" s="705">
        <f t="shared" si="156"/>
        <v>250</v>
      </c>
      <c r="AY147" s="694">
        <f t="shared" si="157"/>
        <v>250</v>
      </c>
      <c r="AZ147" s="694">
        <f>AY147</f>
        <v>250</v>
      </c>
      <c r="BA147" s="706">
        <f>AZ147</f>
        <v>250</v>
      </c>
      <c r="BB147" s="694"/>
      <c r="BC147" s="694"/>
      <c r="BD147" s="694"/>
      <c r="BE147" s="694"/>
      <c r="BF147" s="694"/>
      <c r="BG147" s="694"/>
      <c r="BH147" s="694"/>
      <c r="BI147" s="694"/>
      <c r="BJ147" s="694">
        <f t="shared" si="158"/>
        <v>1000</v>
      </c>
      <c r="BK147" s="721"/>
      <c r="BL147" s="694" t="s">
        <v>102</v>
      </c>
      <c r="BM147" s="721"/>
      <c r="BN147" s="694">
        <f t="shared" si="135"/>
        <v>250</v>
      </c>
      <c r="BO147" s="694">
        <f t="shared" si="136"/>
        <v>250</v>
      </c>
      <c r="BP147" s="694">
        <f t="shared" si="137"/>
        <v>250</v>
      </c>
      <c r="BQ147" s="721">
        <f t="shared" si="138"/>
        <v>250</v>
      </c>
      <c r="BR147" s="694">
        <f t="shared" si="125"/>
        <v>0</v>
      </c>
      <c r="BS147" s="721">
        <f t="shared" si="148"/>
        <v>513480</v>
      </c>
      <c r="BT147" s="721">
        <f>BT140-BN147</f>
        <v>-4863</v>
      </c>
      <c r="BU147" s="721">
        <f>BU140-BO147</f>
        <v>-4863</v>
      </c>
      <c r="BV147" s="721">
        <f>BV140-BP147</f>
        <v>-4863</v>
      </c>
      <c r="BW147" s="721">
        <f>BW140-BQ147</f>
        <v>-4863</v>
      </c>
      <c r="BX147" s="721"/>
      <c r="XEV147" s="873"/>
      <c r="XEW147" s="643"/>
      <c r="XEX147" s="644"/>
      <c r="XEY147" s="645"/>
      <c r="XEZ147" s="650"/>
      <c r="XFA147" s="645"/>
      <c r="XFB147" s="649"/>
      <c r="XFC147" s="648"/>
      <c r="XFD147" s="657"/>
    </row>
    <row r="148" s="625" customFormat="1" ht="32" customHeight="1" spans="1:76">
      <c r="A148" s="642">
        <v>45735</v>
      </c>
      <c r="B148" s="643" t="s">
        <v>857</v>
      </c>
      <c r="C148" s="644" t="s">
        <v>119</v>
      </c>
      <c r="D148" s="645">
        <v>4500160726</v>
      </c>
      <c r="E148" s="650" t="s">
        <v>858</v>
      </c>
      <c r="F148" s="645" t="s">
        <v>859</v>
      </c>
      <c r="G148" s="649" t="s">
        <v>83</v>
      </c>
      <c r="H148" s="648" t="s">
        <v>84</v>
      </c>
      <c r="I148" s="657">
        <v>536</v>
      </c>
      <c r="J148" s="657">
        <v>0</v>
      </c>
      <c r="K148" s="657">
        <v>8</v>
      </c>
      <c r="L148" s="657">
        <f t="shared" si="141"/>
        <v>67</v>
      </c>
      <c r="M148" s="658">
        <v>45818</v>
      </c>
      <c r="N148" s="658">
        <v>45814</v>
      </c>
      <c r="O148" s="659"/>
      <c r="P148" s="659" t="s">
        <v>93</v>
      </c>
      <c r="Q148" s="845"/>
      <c r="R148" s="845"/>
      <c r="S148" s="845"/>
      <c r="T148" s="845"/>
      <c r="U148" s="777" t="s">
        <v>860</v>
      </c>
      <c r="V148" s="659"/>
      <c r="W148" s="666" t="s">
        <v>861</v>
      </c>
      <c r="X148" s="666"/>
      <c r="Y148" s="666" t="s">
        <v>862</v>
      </c>
      <c r="Z148" s="666"/>
      <c r="AA148" s="666"/>
      <c r="AB148" s="650" t="s">
        <v>863</v>
      </c>
      <c r="AC148" s="670" t="s">
        <v>864</v>
      </c>
      <c r="AD148" s="681">
        <v>4.1596</v>
      </c>
      <c r="AE148" s="682">
        <f>AD148*I148</f>
        <v>2229.5456</v>
      </c>
      <c r="AF148" s="657"/>
      <c r="AG148" s="657" t="s">
        <v>83</v>
      </c>
      <c r="AH148" s="657" t="s">
        <v>101</v>
      </c>
      <c r="AI148" s="683"/>
      <c r="AJ148" s="683">
        <f>I148</f>
        <v>536</v>
      </c>
      <c r="AK148" s="683"/>
      <c r="AL148" s="683"/>
      <c r="AM148" s="683"/>
      <c r="AN148" s="683"/>
      <c r="AO148" s="694"/>
      <c r="AP148" s="694">
        <f>I148</f>
        <v>536</v>
      </c>
      <c r="AQ148" s="694"/>
      <c r="AR148" s="694"/>
      <c r="AS148" s="695"/>
      <c r="AT148" s="705"/>
      <c r="AU148" s="694"/>
      <c r="AV148" s="694"/>
      <c r="AW148" s="706"/>
      <c r="AX148" s="705">
        <f t="shared" si="156"/>
        <v>134</v>
      </c>
      <c r="AY148" s="694">
        <f>I148/4</f>
        <v>134</v>
      </c>
      <c r="AZ148" s="694">
        <f>I148/4</f>
        <v>134</v>
      </c>
      <c r="BA148" s="706">
        <f>I148/4</f>
        <v>134</v>
      </c>
      <c r="BB148" s="715"/>
      <c r="BC148" s="694"/>
      <c r="BD148" s="694"/>
      <c r="BE148" s="694"/>
      <c r="BF148" s="694"/>
      <c r="BG148" s="694"/>
      <c r="BH148" s="694"/>
      <c r="BI148" s="694"/>
      <c r="BJ148" s="694">
        <f t="shared" si="158"/>
        <v>536</v>
      </c>
      <c r="BK148" s="694"/>
      <c r="BL148" s="694" t="s">
        <v>102</v>
      </c>
      <c r="BM148" s="694"/>
      <c r="BN148" s="694">
        <f t="shared" si="135"/>
        <v>134</v>
      </c>
      <c r="BO148" s="694">
        <f t="shared" si="136"/>
        <v>134</v>
      </c>
      <c r="BP148" s="694">
        <f t="shared" si="137"/>
        <v>134</v>
      </c>
      <c r="BQ148" s="721">
        <f t="shared" si="138"/>
        <v>134</v>
      </c>
      <c r="BR148" s="694">
        <f t="shared" si="125"/>
        <v>0</v>
      </c>
      <c r="BS148" s="721">
        <f t="shared" si="148"/>
        <v>513016</v>
      </c>
      <c r="BT148" s="721">
        <f>BT112-BN148</f>
        <v>110818.166666666</v>
      </c>
      <c r="BU148" s="721">
        <f>BU112-BO148</f>
        <v>112026.166666666</v>
      </c>
      <c r="BV148" s="721">
        <f>BV112-BP148</f>
        <v>112035.166666666</v>
      </c>
      <c r="BW148" s="721">
        <f>BW112-BQ148</f>
        <v>113421.833333333</v>
      </c>
      <c r="BX148" s="721"/>
    </row>
    <row r="149" s="625" customFormat="1" ht="32" customHeight="1" spans="1:76">
      <c r="A149" s="642">
        <v>45774</v>
      </c>
      <c r="B149" s="643" t="s">
        <v>865</v>
      </c>
      <c r="C149" s="644" t="s">
        <v>866</v>
      </c>
      <c r="D149" s="645">
        <v>4500160964</v>
      </c>
      <c r="E149" s="650">
        <v>164147</v>
      </c>
      <c r="F149" s="645" t="s">
        <v>867</v>
      </c>
      <c r="G149" s="649" t="s">
        <v>441</v>
      </c>
      <c r="H149" s="648" t="s">
        <v>442</v>
      </c>
      <c r="I149" s="657">
        <v>504</v>
      </c>
      <c r="J149" s="657">
        <v>0</v>
      </c>
      <c r="K149" s="657">
        <v>8</v>
      </c>
      <c r="L149" s="657">
        <f t="shared" si="141"/>
        <v>63</v>
      </c>
      <c r="M149" s="658">
        <v>45818</v>
      </c>
      <c r="N149" s="658">
        <v>45814</v>
      </c>
      <c r="O149" s="659"/>
      <c r="P149" s="659" t="s">
        <v>93</v>
      </c>
      <c r="Q149" s="845"/>
      <c r="R149" s="845"/>
      <c r="S149" s="845"/>
      <c r="T149" s="845"/>
      <c r="U149" s="777" t="s">
        <v>255</v>
      </c>
      <c r="V149" s="659"/>
      <c r="W149" s="666" t="s">
        <v>868</v>
      </c>
      <c r="X149" s="666"/>
      <c r="Y149" s="666" t="s">
        <v>869</v>
      </c>
      <c r="Z149" s="666"/>
      <c r="AA149" s="666"/>
      <c r="AB149" s="650" t="s">
        <v>870</v>
      </c>
      <c r="AC149" s="657" t="s">
        <v>665</v>
      </c>
      <c r="AD149" s="681">
        <v>4.2475</v>
      </c>
      <c r="AE149" s="682">
        <f>AD149*I149</f>
        <v>2140.74</v>
      </c>
      <c r="AF149" s="657"/>
      <c r="AG149" s="657" t="s">
        <v>447</v>
      </c>
      <c r="AH149" s="657" t="s">
        <v>101</v>
      </c>
      <c r="AI149" s="785"/>
      <c r="AJ149" s="683"/>
      <c r="AK149" s="785"/>
      <c r="AL149" s="683">
        <f>I149</f>
        <v>504</v>
      </c>
      <c r="AM149" s="785"/>
      <c r="AN149" s="683"/>
      <c r="AO149" s="707"/>
      <c r="AP149" s="694">
        <f>I149</f>
        <v>504</v>
      </c>
      <c r="AQ149" s="694"/>
      <c r="AR149" s="694"/>
      <c r="AS149" s="695"/>
      <c r="AT149" s="708"/>
      <c r="AU149" s="707"/>
      <c r="AV149" s="707"/>
      <c r="AW149" s="709"/>
      <c r="AX149" s="705">
        <f t="shared" si="156"/>
        <v>126</v>
      </c>
      <c r="AY149" s="694">
        <f>AX149</f>
        <v>126</v>
      </c>
      <c r="AZ149" s="694">
        <f>AY149</f>
        <v>126</v>
      </c>
      <c r="BA149" s="706">
        <f>AZ149</f>
        <v>126</v>
      </c>
      <c r="BB149" s="715"/>
      <c r="BC149" s="694"/>
      <c r="BD149" s="694"/>
      <c r="BE149" s="694"/>
      <c r="BF149" s="694"/>
      <c r="BG149" s="694"/>
      <c r="BH149" s="694"/>
      <c r="BI149" s="694"/>
      <c r="BJ149" s="694">
        <f t="shared" si="158"/>
        <v>504</v>
      </c>
      <c r="BK149" s="694"/>
      <c r="BL149" s="694" t="s">
        <v>102</v>
      </c>
      <c r="BM149" s="707"/>
      <c r="BN149" s="694">
        <f t="shared" si="135"/>
        <v>126</v>
      </c>
      <c r="BO149" s="694">
        <f t="shared" si="136"/>
        <v>126</v>
      </c>
      <c r="BP149" s="694">
        <f t="shared" si="137"/>
        <v>126</v>
      </c>
      <c r="BQ149" s="721">
        <f t="shared" si="138"/>
        <v>126</v>
      </c>
      <c r="BR149" s="694">
        <f t="shared" si="125"/>
        <v>0</v>
      </c>
      <c r="BS149" s="721">
        <f t="shared" si="148"/>
        <v>512984</v>
      </c>
      <c r="BT149" s="721">
        <f>BT144-BN149</f>
        <v>-5089</v>
      </c>
      <c r="BU149" s="721">
        <f>BU144-BO149</f>
        <v>-5089</v>
      </c>
      <c r="BV149" s="721">
        <f>BV144-BP149</f>
        <v>-5089</v>
      </c>
      <c r="BW149" s="721">
        <f>BW144-BQ149</f>
        <v>-5089</v>
      </c>
      <c r="BX149" s="721"/>
    </row>
    <row r="150" s="625" customFormat="1" ht="32" customHeight="1" spans="1:76">
      <c r="A150" s="642">
        <v>45776</v>
      </c>
      <c r="B150" s="643" t="s">
        <v>871</v>
      </c>
      <c r="C150" s="644" t="s">
        <v>872</v>
      </c>
      <c r="D150" s="645">
        <v>4500165404</v>
      </c>
      <c r="E150" s="650"/>
      <c r="F150" s="645" t="s">
        <v>873</v>
      </c>
      <c r="G150" s="649" t="s">
        <v>441</v>
      </c>
      <c r="H150" s="648" t="s">
        <v>442</v>
      </c>
      <c r="I150" s="657">
        <v>5000</v>
      </c>
      <c r="J150" s="657">
        <v>0</v>
      </c>
      <c r="K150" s="657">
        <v>8</v>
      </c>
      <c r="L150" s="657">
        <f t="shared" si="141"/>
        <v>625</v>
      </c>
      <c r="M150" s="658">
        <v>45813</v>
      </c>
      <c r="N150" s="658">
        <v>45820</v>
      </c>
      <c r="O150" s="659" t="s">
        <v>874</v>
      </c>
      <c r="P150" s="659" t="s">
        <v>93</v>
      </c>
      <c r="Q150" s="845"/>
      <c r="R150" s="845"/>
      <c r="S150" s="845"/>
      <c r="T150" s="845"/>
      <c r="U150" s="777" t="s">
        <v>860</v>
      </c>
      <c r="V150" s="659"/>
      <c r="W150" s="666" t="s">
        <v>838</v>
      </c>
      <c r="X150" s="666"/>
      <c r="Y150" s="666" t="s">
        <v>875</v>
      </c>
      <c r="Z150" s="666"/>
      <c r="AA150" s="666" t="s">
        <v>876</v>
      </c>
      <c r="AB150" s="874" t="s">
        <v>877</v>
      </c>
      <c r="AC150" s="657" t="s">
        <v>319</v>
      </c>
      <c r="AD150" s="681">
        <v>4.1178</v>
      </c>
      <c r="AE150" s="682">
        <f>AD150*I150</f>
        <v>20589</v>
      </c>
      <c r="AF150" s="657"/>
      <c r="AG150" s="649" t="s">
        <v>878</v>
      </c>
      <c r="AH150" s="657"/>
      <c r="AI150" s="790"/>
      <c r="AJ150" s="683">
        <f>I150</f>
        <v>5000</v>
      </c>
      <c r="AK150" s="790"/>
      <c r="AL150" s="683"/>
      <c r="AM150" s="790"/>
      <c r="AN150" s="683"/>
      <c r="AO150" s="879"/>
      <c r="AP150" s="694">
        <f>I150</f>
        <v>5000</v>
      </c>
      <c r="AQ150" s="694"/>
      <c r="AR150" s="694"/>
      <c r="AS150" s="695"/>
      <c r="AT150" s="880"/>
      <c r="AU150" s="881"/>
      <c r="AV150" s="881"/>
      <c r="AW150" s="879"/>
      <c r="AX150" s="705">
        <f t="shared" si="156"/>
        <v>1250</v>
      </c>
      <c r="AY150" s="694">
        <f>I150/4</f>
        <v>1250</v>
      </c>
      <c r="AZ150" s="694">
        <f>I150/4</f>
        <v>1250</v>
      </c>
      <c r="BA150" s="706">
        <f>I150/4</f>
        <v>1250</v>
      </c>
      <c r="BB150" s="715"/>
      <c r="BC150" s="694"/>
      <c r="BD150" s="694"/>
      <c r="BE150" s="694"/>
      <c r="BF150" s="694"/>
      <c r="BG150" s="694"/>
      <c r="BH150" s="694"/>
      <c r="BI150" s="694"/>
      <c r="BJ150" s="694"/>
      <c r="BK150" s="694">
        <f>I150</f>
        <v>5000</v>
      </c>
      <c r="BL150" s="694" t="s">
        <v>102</v>
      </c>
      <c r="BM150" s="881"/>
      <c r="BN150" s="721">
        <f t="shared" si="135"/>
        <v>1250</v>
      </c>
      <c r="BO150" s="721">
        <f t="shared" si="136"/>
        <v>1250</v>
      </c>
      <c r="BP150" s="721">
        <f t="shared" si="137"/>
        <v>1250</v>
      </c>
      <c r="BQ150" s="721">
        <f t="shared" si="138"/>
        <v>1250</v>
      </c>
      <c r="BR150" s="694">
        <f t="shared" si="125"/>
        <v>0</v>
      </c>
      <c r="BS150" s="721"/>
      <c r="BT150" s="721"/>
      <c r="BU150" s="721"/>
      <c r="BV150" s="721"/>
      <c r="BW150" s="721"/>
      <c r="BX150" s="721"/>
    </row>
    <row r="151" s="625" customFormat="1" ht="32" customHeight="1" spans="1:76">
      <c r="A151" s="642">
        <v>45728</v>
      </c>
      <c r="B151" s="643" t="s">
        <v>731</v>
      </c>
      <c r="C151" s="644" t="s">
        <v>732</v>
      </c>
      <c r="D151" s="645">
        <v>4500159868</v>
      </c>
      <c r="E151" s="650">
        <v>4401015361</v>
      </c>
      <c r="F151" s="645" t="s">
        <v>879</v>
      </c>
      <c r="G151" s="649" t="s">
        <v>734</v>
      </c>
      <c r="H151" s="648" t="s">
        <v>735</v>
      </c>
      <c r="I151" s="657">
        <v>6984</v>
      </c>
      <c r="J151" s="657">
        <v>0</v>
      </c>
      <c r="K151" s="657">
        <v>4</v>
      </c>
      <c r="L151" s="657">
        <f t="shared" si="141"/>
        <v>1746</v>
      </c>
      <c r="M151" s="658">
        <v>45824</v>
      </c>
      <c r="N151" s="658">
        <v>45820</v>
      </c>
      <c r="O151" s="659"/>
      <c r="P151" s="659" t="s">
        <v>93</v>
      </c>
      <c r="Q151" s="845"/>
      <c r="R151" s="845"/>
      <c r="S151" s="845"/>
      <c r="T151" s="845"/>
      <c r="U151" s="777" t="s">
        <v>880</v>
      </c>
      <c r="V151" s="659"/>
      <c r="W151" s="666" t="s">
        <v>685</v>
      </c>
      <c r="X151" s="666"/>
      <c r="Y151" s="666" t="s">
        <v>736</v>
      </c>
      <c r="Z151" s="666"/>
      <c r="AA151" s="666"/>
      <c r="AB151" s="650" t="s">
        <v>737</v>
      </c>
      <c r="AC151" s="657" t="s">
        <v>738</v>
      </c>
      <c r="AD151" s="681">
        <v>16.8851</v>
      </c>
      <c r="AE151" s="682">
        <f>AD151*L151</f>
        <v>29481.3846</v>
      </c>
      <c r="AF151" s="657"/>
      <c r="AG151" s="649" t="s">
        <v>734</v>
      </c>
      <c r="AH151" s="657" t="s">
        <v>101</v>
      </c>
      <c r="AI151" s="683"/>
      <c r="AJ151" s="683"/>
      <c r="AK151" s="683"/>
      <c r="AL151" s="683"/>
      <c r="AM151" s="790"/>
      <c r="AN151" s="683">
        <f>I151</f>
        <v>6984</v>
      </c>
      <c r="AO151" s="694"/>
      <c r="AP151" s="694"/>
      <c r="AQ151" s="694"/>
      <c r="AR151" s="694"/>
      <c r="AS151" s="695">
        <f>I151</f>
        <v>6984</v>
      </c>
      <c r="AT151" s="705"/>
      <c r="AU151" s="694"/>
      <c r="AV151" s="694"/>
      <c r="AW151" s="706"/>
      <c r="AX151" s="705">
        <f t="shared" si="156"/>
        <v>1746</v>
      </c>
      <c r="AY151" s="694">
        <f t="shared" ref="AY151:AY158" si="159">AX151</f>
        <v>1746</v>
      </c>
      <c r="AZ151" s="694">
        <f t="shared" ref="AZ151:AZ158" si="160">AX151</f>
        <v>1746</v>
      </c>
      <c r="BA151" s="706">
        <f t="shared" ref="BA151:BA158" si="161">AX151</f>
        <v>1746</v>
      </c>
      <c r="BB151" s="715"/>
      <c r="BC151" s="694"/>
      <c r="BD151" s="694"/>
      <c r="BE151" s="694"/>
      <c r="BF151" s="694"/>
      <c r="BG151" s="694"/>
      <c r="BH151" s="694"/>
      <c r="BI151" s="694"/>
      <c r="BJ151" s="694">
        <f t="shared" ref="BJ151:BJ172" si="162">I151</f>
        <v>6984</v>
      </c>
      <c r="BK151" s="694"/>
      <c r="BL151" s="694" t="s">
        <v>102</v>
      </c>
      <c r="BM151" s="881"/>
      <c r="BN151" s="694">
        <f t="shared" si="135"/>
        <v>1746</v>
      </c>
      <c r="BO151" s="694">
        <f t="shared" si="136"/>
        <v>1746</v>
      </c>
      <c r="BP151" s="694">
        <f t="shared" si="137"/>
        <v>1746</v>
      </c>
      <c r="BQ151" s="694">
        <f t="shared" si="138"/>
        <v>1746</v>
      </c>
      <c r="BR151" s="694">
        <f t="shared" si="125"/>
        <v>0</v>
      </c>
      <c r="BS151" s="721">
        <f t="shared" ref="BS151:BS162" si="163">BN151+BO151+BP151+BQ151+$BS$290</f>
        <v>519464</v>
      </c>
      <c r="BT151" s="721">
        <f>BT144-BN151</f>
        <v>-6709</v>
      </c>
      <c r="BU151" s="721">
        <f>BU144-BO151</f>
        <v>-6709</v>
      </c>
      <c r="BV151" s="721">
        <f>BV144-BP151</f>
        <v>-6709</v>
      </c>
      <c r="BW151" s="721">
        <f>BW144-BQ151</f>
        <v>-6709</v>
      </c>
      <c r="BX151" s="721"/>
    </row>
    <row r="152" s="625" customFormat="1" ht="32" customHeight="1" spans="1:76">
      <c r="A152" s="642">
        <v>45728</v>
      </c>
      <c r="B152" s="643" t="s">
        <v>731</v>
      </c>
      <c r="C152" s="644" t="s">
        <v>732</v>
      </c>
      <c r="D152" s="645">
        <v>4500159868</v>
      </c>
      <c r="E152" s="650">
        <v>4401015352</v>
      </c>
      <c r="F152" s="645" t="s">
        <v>881</v>
      </c>
      <c r="G152" s="649" t="s">
        <v>734</v>
      </c>
      <c r="H152" s="648" t="s">
        <v>735</v>
      </c>
      <c r="I152" s="657">
        <v>6984</v>
      </c>
      <c r="J152" s="657">
        <v>0</v>
      </c>
      <c r="K152" s="657">
        <v>4</v>
      </c>
      <c r="L152" s="657">
        <f t="shared" si="141"/>
        <v>1746</v>
      </c>
      <c r="M152" s="658">
        <v>45824</v>
      </c>
      <c r="N152" s="658">
        <v>45820</v>
      </c>
      <c r="O152" s="659"/>
      <c r="P152" s="659" t="s">
        <v>93</v>
      </c>
      <c r="Q152" s="845"/>
      <c r="R152" s="845"/>
      <c r="S152" s="845"/>
      <c r="T152" s="845"/>
      <c r="U152" s="777" t="s">
        <v>882</v>
      </c>
      <c r="V152" s="659"/>
      <c r="W152" s="666" t="s">
        <v>685</v>
      </c>
      <c r="X152" s="666"/>
      <c r="Y152" s="666" t="s">
        <v>736</v>
      </c>
      <c r="Z152" s="666"/>
      <c r="AA152" s="666"/>
      <c r="AB152" s="650" t="s">
        <v>737</v>
      </c>
      <c r="AC152" s="657" t="s">
        <v>738</v>
      </c>
      <c r="AD152" s="681">
        <v>16.8851</v>
      </c>
      <c r="AE152" s="682">
        <f>AD152*L152</f>
        <v>29481.3846</v>
      </c>
      <c r="AF152" s="657"/>
      <c r="AG152" s="649" t="s">
        <v>734</v>
      </c>
      <c r="AH152" s="657" t="s">
        <v>101</v>
      </c>
      <c r="AI152" s="683"/>
      <c r="AJ152" s="683"/>
      <c r="AK152" s="683"/>
      <c r="AL152" s="683"/>
      <c r="AM152" s="790"/>
      <c r="AN152" s="683">
        <f>I152</f>
        <v>6984</v>
      </c>
      <c r="AO152" s="694"/>
      <c r="AP152" s="694"/>
      <c r="AQ152" s="694"/>
      <c r="AR152" s="694"/>
      <c r="AS152" s="695">
        <f>I152</f>
        <v>6984</v>
      </c>
      <c r="AT152" s="705"/>
      <c r="AU152" s="694"/>
      <c r="AV152" s="694"/>
      <c r="AW152" s="706"/>
      <c r="AX152" s="705">
        <f t="shared" si="156"/>
        <v>1746</v>
      </c>
      <c r="AY152" s="694">
        <f t="shared" si="159"/>
        <v>1746</v>
      </c>
      <c r="AZ152" s="694">
        <f t="shared" si="160"/>
        <v>1746</v>
      </c>
      <c r="BA152" s="706">
        <f t="shared" si="161"/>
        <v>1746</v>
      </c>
      <c r="BB152" s="715"/>
      <c r="BC152" s="694"/>
      <c r="BD152" s="694"/>
      <c r="BE152" s="694"/>
      <c r="BF152" s="694"/>
      <c r="BG152" s="694"/>
      <c r="BH152" s="694"/>
      <c r="BI152" s="694"/>
      <c r="BJ152" s="694">
        <f t="shared" si="162"/>
        <v>6984</v>
      </c>
      <c r="BK152" s="694"/>
      <c r="BL152" s="694" t="s">
        <v>102</v>
      </c>
      <c r="BM152" s="881"/>
      <c r="BN152" s="694">
        <f t="shared" si="135"/>
        <v>1746</v>
      </c>
      <c r="BO152" s="694">
        <f t="shared" si="136"/>
        <v>1746</v>
      </c>
      <c r="BP152" s="694">
        <f t="shared" si="137"/>
        <v>1746</v>
      </c>
      <c r="BQ152" s="694">
        <f t="shared" si="138"/>
        <v>1746</v>
      </c>
      <c r="BR152" s="694">
        <f t="shared" si="125"/>
        <v>0</v>
      </c>
      <c r="BS152" s="721">
        <f t="shared" si="163"/>
        <v>519464</v>
      </c>
      <c r="BT152" s="721">
        <f>BT151-BN152</f>
        <v>-8455</v>
      </c>
      <c r="BU152" s="721">
        <f>BU151-BO152</f>
        <v>-8455</v>
      </c>
      <c r="BV152" s="721">
        <f>BV151-BP152</f>
        <v>-8455</v>
      </c>
      <c r="BW152" s="721">
        <f>BW151-BQ152</f>
        <v>-8455</v>
      </c>
      <c r="BX152" s="721"/>
    </row>
    <row r="153" s="625" customFormat="1" ht="32" customHeight="1" spans="1:76">
      <c r="A153" s="642">
        <v>45789</v>
      </c>
      <c r="B153" s="643" t="s">
        <v>883</v>
      </c>
      <c r="C153" s="644" t="s">
        <v>183</v>
      </c>
      <c r="D153" s="645">
        <v>4500166127</v>
      </c>
      <c r="E153" s="650" t="s">
        <v>884</v>
      </c>
      <c r="F153" s="645" t="s">
        <v>885</v>
      </c>
      <c r="G153" s="649" t="s">
        <v>83</v>
      </c>
      <c r="H153" s="648" t="s">
        <v>84</v>
      </c>
      <c r="I153" s="657">
        <v>504</v>
      </c>
      <c r="J153" s="657">
        <v>0</v>
      </c>
      <c r="K153" s="657">
        <v>8</v>
      </c>
      <c r="L153" s="657">
        <f t="shared" si="141"/>
        <v>63</v>
      </c>
      <c r="M153" s="658">
        <v>45826</v>
      </c>
      <c r="N153" s="658">
        <v>45822</v>
      </c>
      <c r="O153" s="659"/>
      <c r="P153" s="659" t="s">
        <v>93</v>
      </c>
      <c r="Q153" s="845"/>
      <c r="R153" s="845"/>
      <c r="S153" s="845"/>
      <c r="T153" s="845"/>
      <c r="U153" s="777" t="s">
        <v>886</v>
      </c>
      <c r="V153" s="659"/>
      <c r="W153" s="666" t="s">
        <v>887</v>
      </c>
      <c r="X153" s="666"/>
      <c r="Y153" s="666" t="s">
        <v>85</v>
      </c>
      <c r="Z153" s="666"/>
      <c r="AA153" s="666"/>
      <c r="AB153" s="650" t="s">
        <v>888</v>
      </c>
      <c r="AC153" s="657" t="s">
        <v>889</v>
      </c>
      <c r="AD153" s="681">
        <v>4.1596</v>
      </c>
      <c r="AE153" s="682">
        <f t="shared" ref="AE153:AE167" si="164">AD153*I153</f>
        <v>2096.4384</v>
      </c>
      <c r="AF153" s="657"/>
      <c r="AG153" s="657" t="s">
        <v>83</v>
      </c>
      <c r="AH153" s="657" t="s">
        <v>101</v>
      </c>
      <c r="AI153" s="849"/>
      <c r="AJ153" s="683">
        <f>I153</f>
        <v>504</v>
      </c>
      <c r="AK153" s="849"/>
      <c r="AL153" s="683"/>
      <c r="AM153" s="849"/>
      <c r="AN153" s="683"/>
      <c r="AO153" s="860"/>
      <c r="AP153" s="694">
        <f t="shared" ref="AP153:AP167" si="165">I153</f>
        <v>504</v>
      </c>
      <c r="AQ153" s="694"/>
      <c r="AR153" s="694"/>
      <c r="AS153" s="695"/>
      <c r="AT153" s="877"/>
      <c r="AU153" s="860"/>
      <c r="AV153" s="860"/>
      <c r="AW153" s="889"/>
      <c r="AX153" s="705">
        <f t="shared" si="156"/>
        <v>126</v>
      </c>
      <c r="AY153" s="694">
        <f t="shared" si="159"/>
        <v>126</v>
      </c>
      <c r="AZ153" s="694">
        <f t="shared" si="160"/>
        <v>126</v>
      </c>
      <c r="BA153" s="706">
        <f t="shared" si="161"/>
        <v>126</v>
      </c>
      <c r="BB153" s="715"/>
      <c r="BC153" s="694"/>
      <c r="BD153" s="694"/>
      <c r="BE153" s="694"/>
      <c r="BF153" s="694"/>
      <c r="BG153" s="694"/>
      <c r="BH153" s="694"/>
      <c r="BI153" s="694"/>
      <c r="BJ153" s="694">
        <f t="shared" si="162"/>
        <v>504</v>
      </c>
      <c r="BK153" s="694"/>
      <c r="BL153" s="694" t="s">
        <v>102</v>
      </c>
      <c r="BM153" s="860"/>
      <c r="BN153" s="694">
        <f t="shared" si="135"/>
        <v>126</v>
      </c>
      <c r="BO153" s="694">
        <f t="shared" si="136"/>
        <v>126</v>
      </c>
      <c r="BP153" s="694">
        <f t="shared" si="137"/>
        <v>126</v>
      </c>
      <c r="BQ153" s="721">
        <f t="shared" si="138"/>
        <v>126</v>
      </c>
      <c r="BR153" s="694">
        <f t="shared" si="125"/>
        <v>0</v>
      </c>
      <c r="BS153" s="721">
        <f t="shared" si="163"/>
        <v>512984</v>
      </c>
      <c r="BT153" s="721"/>
      <c r="BU153" s="721"/>
      <c r="BV153" s="721"/>
      <c r="BW153" s="721"/>
      <c r="BX153" s="721"/>
    </row>
    <row r="154" s="625" customFormat="1" ht="32" customHeight="1" spans="1:76">
      <c r="A154" s="642">
        <v>45789</v>
      </c>
      <c r="B154" s="643" t="s">
        <v>890</v>
      </c>
      <c r="C154" s="644" t="s">
        <v>460</v>
      </c>
      <c r="D154" s="645">
        <v>4500165851</v>
      </c>
      <c r="E154" s="650" t="s">
        <v>891</v>
      </c>
      <c r="F154" s="645" t="s">
        <v>892</v>
      </c>
      <c r="G154" s="649" t="s">
        <v>83</v>
      </c>
      <c r="H154" s="648" t="s">
        <v>84</v>
      </c>
      <c r="I154" s="657">
        <v>224</v>
      </c>
      <c r="J154" s="657">
        <v>0</v>
      </c>
      <c r="K154" s="657">
        <v>8</v>
      </c>
      <c r="L154" s="657">
        <f t="shared" si="141"/>
        <v>28</v>
      </c>
      <c r="M154" s="658">
        <v>45828</v>
      </c>
      <c r="N154" s="658">
        <v>45824</v>
      </c>
      <c r="O154" s="659"/>
      <c r="P154" s="659" t="s">
        <v>93</v>
      </c>
      <c r="Q154" s="845"/>
      <c r="R154" s="845"/>
      <c r="S154" s="845"/>
      <c r="T154" s="845"/>
      <c r="U154" s="777" t="s">
        <v>893</v>
      </c>
      <c r="V154" s="659"/>
      <c r="W154" s="666" t="s">
        <v>894</v>
      </c>
      <c r="X154" s="666"/>
      <c r="Y154" s="666" t="s">
        <v>895</v>
      </c>
      <c r="Z154" s="666"/>
      <c r="AA154" s="666"/>
      <c r="AB154" s="650" t="s">
        <v>896</v>
      </c>
      <c r="AC154" s="657" t="s">
        <v>897</v>
      </c>
      <c r="AD154" s="681">
        <v>4.1708</v>
      </c>
      <c r="AE154" s="682">
        <f t="shared" si="164"/>
        <v>934.2592</v>
      </c>
      <c r="AF154" s="657"/>
      <c r="AG154" s="657" t="s">
        <v>83</v>
      </c>
      <c r="AH154" s="657" t="s">
        <v>101</v>
      </c>
      <c r="AI154" s="849"/>
      <c r="AJ154" s="683">
        <f>I154</f>
        <v>224</v>
      </c>
      <c r="AK154" s="849"/>
      <c r="AL154" s="683"/>
      <c r="AM154" s="849"/>
      <c r="AN154" s="683"/>
      <c r="AO154" s="860"/>
      <c r="AP154" s="694">
        <f t="shared" si="165"/>
        <v>224</v>
      </c>
      <c r="AQ154" s="694"/>
      <c r="AR154" s="694"/>
      <c r="AS154" s="695"/>
      <c r="AT154" s="877"/>
      <c r="AU154" s="860"/>
      <c r="AV154" s="860"/>
      <c r="AW154" s="889"/>
      <c r="AX154" s="705">
        <f t="shared" si="156"/>
        <v>56</v>
      </c>
      <c r="AY154" s="694">
        <f t="shared" si="159"/>
        <v>56</v>
      </c>
      <c r="AZ154" s="694">
        <f t="shared" si="160"/>
        <v>56</v>
      </c>
      <c r="BA154" s="706">
        <f t="shared" si="161"/>
        <v>56</v>
      </c>
      <c r="BB154" s="715"/>
      <c r="BC154" s="694"/>
      <c r="BD154" s="694"/>
      <c r="BE154" s="694"/>
      <c r="BF154" s="694"/>
      <c r="BG154" s="694"/>
      <c r="BH154" s="694"/>
      <c r="BI154" s="694"/>
      <c r="BJ154" s="694">
        <f t="shared" si="162"/>
        <v>224</v>
      </c>
      <c r="BK154" s="694"/>
      <c r="BL154" s="694" t="s">
        <v>102</v>
      </c>
      <c r="BM154" s="860"/>
      <c r="BN154" s="694">
        <f t="shared" si="135"/>
        <v>56</v>
      </c>
      <c r="BO154" s="694">
        <f t="shared" si="136"/>
        <v>56</v>
      </c>
      <c r="BP154" s="694">
        <f t="shared" si="137"/>
        <v>56</v>
      </c>
      <c r="BQ154" s="721">
        <f t="shared" si="138"/>
        <v>56</v>
      </c>
      <c r="BR154" s="694">
        <f t="shared" si="125"/>
        <v>0</v>
      </c>
      <c r="BS154" s="721">
        <f t="shared" si="163"/>
        <v>512704</v>
      </c>
      <c r="BT154" s="721"/>
      <c r="BU154" s="721"/>
      <c r="BV154" s="721"/>
      <c r="BW154" s="721"/>
      <c r="BX154" s="721"/>
    </row>
    <row r="155" s="625" customFormat="1" ht="32" customHeight="1" spans="1:16384">
      <c r="A155" s="642">
        <v>45793</v>
      </c>
      <c r="B155" s="643" t="s">
        <v>898</v>
      </c>
      <c r="C155" s="644" t="s">
        <v>899</v>
      </c>
      <c r="D155" s="645">
        <v>4500166776</v>
      </c>
      <c r="E155" s="650"/>
      <c r="F155" s="645" t="s">
        <v>900</v>
      </c>
      <c r="G155" s="649" t="s">
        <v>83</v>
      </c>
      <c r="H155" s="648" t="s">
        <v>84</v>
      </c>
      <c r="I155" s="657">
        <v>2400</v>
      </c>
      <c r="J155" s="657">
        <v>0</v>
      </c>
      <c r="K155" s="657">
        <v>8</v>
      </c>
      <c r="L155" s="657">
        <f t="shared" si="141"/>
        <v>300</v>
      </c>
      <c r="M155" s="658">
        <v>45828</v>
      </c>
      <c r="N155" s="658">
        <v>45824</v>
      </c>
      <c r="O155" s="659"/>
      <c r="P155" s="659" t="s">
        <v>93</v>
      </c>
      <c r="Q155" s="845"/>
      <c r="R155" s="845"/>
      <c r="S155" s="845"/>
      <c r="T155" s="845"/>
      <c r="U155" s="777" t="s">
        <v>901</v>
      </c>
      <c r="V155" s="659"/>
      <c r="W155" s="666" t="s">
        <v>902</v>
      </c>
      <c r="X155" s="666"/>
      <c r="Y155" s="666" t="s">
        <v>903</v>
      </c>
      <c r="Z155" s="666"/>
      <c r="AA155" s="666"/>
      <c r="AB155" s="874" t="s">
        <v>904</v>
      </c>
      <c r="AC155" s="657" t="s">
        <v>420</v>
      </c>
      <c r="AD155" s="681">
        <v>4.1486</v>
      </c>
      <c r="AE155" s="682">
        <f t="shared" si="164"/>
        <v>9956.64</v>
      </c>
      <c r="AF155" s="657"/>
      <c r="AG155" s="649" t="s">
        <v>243</v>
      </c>
      <c r="AH155" s="657" t="s">
        <v>101</v>
      </c>
      <c r="AI155" s="790"/>
      <c r="AJ155" s="683"/>
      <c r="AK155" s="790"/>
      <c r="AL155" s="683">
        <f>I155</f>
        <v>2400</v>
      </c>
      <c r="AM155" s="790"/>
      <c r="AN155" s="694"/>
      <c r="AO155" s="881"/>
      <c r="AP155" s="694">
        <f t="shared" si="165"/>
        <v>2400</v>
      </c>
      <c r="AQ155" s="694"/>
      <c r="AR155" s="694"/>
      <c r="AS155" s="695"/>
      <c r="AT155" s="882"/>
      <c r="AU155" s="881"/>
      <c r="AV155" s="881"/>
      <c r="AW155" s="890"/>
      <c r="AX155" s="705">
        <f t="shared" si="156"/>
        <v>600</v>
      </c>
      <c r="AY155" s="694">
        <f t="shared" si="159"/>
        <v>600</v>
      </c>
      <c r="AZ155" s="694">
        <f t="shared" si="160"/>
        <v>600</v>
      </c>
      <c r="BA155" s="706">
        <f t="shared" si="161"/>
        <v>600</v>
      </c>
      <c r="BB155" s="715"/>
      <c r="BC155" s="694"/>
      <c r="BD155" s="694"/>
      <c r="BE155" s="694"/>
      <c r="BF155" s="694"/>
      <c r="BG155" s="694"/>
      <c r="BH155" s="694"/>
      <c r="BI155" s="694"/>
      <c r="BJ155" s="694">
        <f t="shared" si="162"/>
        <v>2400</v>
      </c>
      <c r="BK155" s="694"/>
      <c r="BL155" s="694" t="s">
        <v>102</v>
      </c>
      <c r="BM155" s="881"/>
      <c r="BN155" s="694">
        <f t="shared" si="135"/>
        <v>600</v>
      </c>
      <c r="BO155" s="694">
        <f t="shared" si="136"/>
        <v>600</v>
      </c>
      <c r="BP155" s="694">
        <f t="shared" si="137"/>
        <v>600</v>
      </c>
      <c r="BQ155" s="721">
        <f t="shared" si="138"/>
        <v>600</v>
      </c>
      <c r="BR155" s="694">
        <f t="shared" si="125"/>
        <v>0</v>
      </c>
      <c r="BS155" s="721">
        <f t="shared" si="163"/>
        <v>514880</v>
      </c>
      <c r="BT155" s="721"/>
      <c r="BU155" s="721"/>
      <c r="BV155" s="721"/>
      <c r="BW155" s="721"/>
      <c r="BX155" s="721"/>
      <c r="XFB155" s="898"/>
      <c r="XFC155" s="899"/>
      <c r="XFD155" s="900"/>
    </row>
    <row r="156" s="625" customFormat="1" ht="32" customHeight="1" spans="1:76">
      <c r="A156" s="642">
        <v>45790</v>
      </c>
      <c r="B156" s="643" t="s">
        <v>847</v>
      </c>
      <c r="C156" s="644" t="s">
        <v>848</v>
      </c>
      <c r="D156" s="645">
        <v>4500166306</v>
      </c>
      <c r="E156" s="650" t="s">
        <v>905</v>
      </c>
      <c r="F156" s="645" t="s">
        <v>906</v>
      </c>
      <c r="G156" s="649" t="s">
        <v>851</v>
      </c>
      <c r="H156" s="648" t="s">
        <v>84</v>
      </c>
      <c r="I156" s="657">
        <v>2000</v>
      </c>
      <c r="J156" s="657">
        <v>0</v>
      </c>
      <c r="K156" s="657">
        <v>1</v>
      </c>
      <c r="L156" s="657">
        <f t="shared" si="141"/>
        <v>2000</v>
      </c>
      <c r="M156" s="658">
        <v>45831</v>
      </c>
      <c r="N156" s="658">
        <f>M156-4</f>
        <v>45827</v>
      </c>
      <c r="O156" s="659"/>
      <c r="P156" s="659" t="s">
        <v>93</v>
      </c>
      <c r="Q156" s="845"/>
      <c r="R156" s="845"/>
      <c r="S156" s="845"/>
      <c r="T156" s="845"/>
      <c r="U156" s="777" t="s">
        <v>907</v>
      </c>
      <c r="V156" s="659"/>
      <c r="W156" s="666" t="s">
        <v>908</v>
      </c>
      <c r="X156" s="666"/>
      <c r="Y156" s="666" t="s">
        <v>909</v>
      </c>
      <c r="Z156" s="666"/>
      <c r="AA156" s="666"/>
      <c r="AB156" s="650" t="s">
        <v>910</v>
      </c>
      <c r="AC156" s="657" t="s">
        <v>911</v>
      </c>
      <c r="AD156" s="681">
        <v>4.2972</v>
      </c>
      <c r="AE156" s="682">
        <f t="shared" si="164"/>
        <v>8594.4</v>
      </c>
      <c r="AF156" s="657" t="s">
        <v>912</v>
      </c>
      <c r="AG156" s="649" t="s">
        <v>851</v>
      </c>
      <c r="AH156" s="657" t="s">
        <v>101</v>
      </c>
      <c r="AI156" s="786"/>
      <c r="AJ156" s="683">
        <f>I156</f>
        <v>2000</v>
      </c>
      <c r="AK156" s="786"/>
      <c r="AL156" s="683"/>
      <c r="AM156" s="786"/>
      <c r="AN156" s="683"/>
      <c r="AO156" s="883"/>
      <c r="AP156" s="694">
        <f t="shared" si="165"/>
        <v>2000</v>
      </c>
      <c r="AQ156" s="694"/>
      <c r="AR156" s="694"/>
      <c r="AS156" s="695"/>
      <c r="AT156" s="884"/>
      <c r="AU156" s="883"/>
      <c r="AV156" s="883"/>
      <c r="AW156" s="891"/>
      <c r="AX156" s="705">
        <f t="shared" si="156"/>
        <v>500</v>
      </c>
      <c r="AY156" s="694">
        <f t="shared" si="159"/>
        <v>500</v>
      </c>
      <c r="AZ156" s="694">
        <f t="shared" si="160"/>
        <v>500</v>
      </c>
      <c r="BA156" s="706">
        <f t="shared" si="161"/>
        <v>500</v>
      </c>
      <c r="BB156" s="715"/>
      <c r="BC156" s="694"/>
      <c r="BD156" s="694"/>
      <c r="BE156" s="694"/>
      <c r="BF156" s="694"/>
      <c r="BG156" s="694"/>
      <c r="BH156" s="694"/>
      <c r="BI156" s="694"/>
      <c r="BJ156" s="694">
        <f t="shared" si="162"/>
        <v>2000</v>
      </c>
      <c r="BK156" s="694"/>
      <c r="BL156" s="694" t="s">
        <v>102</v>
      </c>
      <c r="BM156" s="883"/>
      <c r="BN156" s="694">
        <f t="shared" si="135"/>
        <v>500</v>
      </c>
      <c r="BO156" s="694">
        <f t="shared" si="136"/>
        <v>500</v>
      </c>
      <c r="BP156" s="694">
        <f t="shared" si="137"/>
        <v>500</v>
      </c>
      <c r="BQ156" s="721">
        <f t="shared" si="138"/>
        <v>500</v>
      </c>
      <c r="BR156" s="694">
        <f t="shared" si="125"/>
        <v>0</v>
      </c>
      <c r="BS156" s="721">
        <f t="shared" si="163"/>
        <v>514480</v>
      </c>
      <c r="BT156" s="721"/>
      <c r="BU156" s="721"/>
      <c r="BV156" s="721"/>
      <c r="BW156" s="721"/>
      <c r="BX156" s="721"/>
    </row>
    <row r="157" s="625" customFormat="1" ht="32" customHeight="1" spans="1:76">
      <c r="A157" s="642">
        <v>45790</v>
      </c>
      <c r="B157" s="643" t="s">
        <v>913</v>
      </c>
      <c r="C157" s="644" t="s">
        <v>914</v>
      </c>
      <c r="D157" s="645">
        <v>4500166307</v>
      </c>
      <c r="E157" s="650"/>
      <c r="F157" s="645" t="s">
        <v>915</v>
      </c>
      <c r="G157" s="649" t="s">
        <v>83</v>
      </c>
      <c r="H157" s="648" t="s">
        <v>84</v>
      </c>
      <c r="I157" s="657">
        <v>504</v>
      </c>
      <c r="J157" s="657">
        <v>0</v>
      </c>
      <c r="K157" s="657">
        <v>8</v>
      </c>
      <c r="L157" s="657">
        <f t="shared" si="141"/>
        <v>63</v>
      </c>
      <c r="M157" s="658">
        <v>45837</v>
      </c>
      <c r="N157" s="658">
        <v>45833</v>
      </c>
      <c r="O157" s="659"/>
      <c r="P157" s="659" t="s">
        <v>93</v>
      </c>
      <c r="Q157" s="845"/>
      <c r="R157" s="845"/>
      <c r="S157" s="845"/>
      <c r="T157" s="845"/>
      <c r="U157" s="777" t="s">
        <v>916</v>
      </c>
      <c r="V157" s="659"/>
      <c r="W157" s="666" t="s">
        <v>917</v>
      </c>
      <c r="X157" s="666"/>
      <c r="Y157" s="666" t="s">
        <v>918</v>
      </c>
      <c r="Z157" s="666"/>
      <c r="AA157" s="666"/>
      <c r="AB157" s="650" t="s">
        <v>919</v>
      </c>
      <c r="AC157" s="657" t="s">
        <v>920</v>
      </c>
      <c r="AD157" s="681">
        <v>4.1596</v>
      </c>
      <c r="AE157" s="682">
        <f t="shared" si="164"/>
        <v>2096.4384</v>
      </c>
      <c r="AF157" s="657"/>
      <c r="AG157" s="657" t="s">
        <v>83</v>
      </c>
      <c r="AH157" s="657" t="s">
        <v>101</v>
      </c>
      <c r="AI157" s="786"/>
      <c r="AJ157" s="683">
        <f>I157</f>
        <v>504</v>
      </c>
      <c r="AK157" s="786"/>
      <c r="AL157" s="683"/>
      <c r="AM157" s="786"/>
      <c r="AN157" s="683"/>
      <c r="AO157" s="883"/>
      <c r="AP157" s="694">
        <f t="shared" si="165"/>
        <v>504</v>
      </c>
      <c r="AQ157" s="694"/>
      <c r="AR157" s="694"/>
      <c r="AS157" s="695"/>
      <c r="AT157" s="884"/>
      <c r="AU157" s="883"/>
      <c r="AV157" s="883"/>
      <c r="AW157" s="891"/>
      <c r="AX157" s="705">
        <f t="shared" si="156"/>
        <v>126</v>
      </c>
      <c r="AY157" s="694">
        <f t="shared" si="159"/>
        <v>126</v>
      </c>
      <c r="AZ157" s="694">
        <f t="shared" si="160"/>
        <v>126</v>
      </c>
      <c r="BA157" s="706">
        <f t="shared" si="161"/>
        <v>126</v>
      </c>
      <c r="BB157" s="715"/>
      <c r="BC157" s="694"/>
      <c r="BD157" s="694"/>
      <c r="BE157" s="694"/>
      <c r="BF157" s="694"/>
      <c r="BG157" s="694"/>
      <c r="BH157" s="694"/>
      <c r="BI157" s="694"/>
      <c r="BJ157" s="694">
        <f t="shared" si="162"/>
        <v>504</v>
      </c>
      <c r="BK157" s="694"/>
      <c r="BL157" s="694" t="s">
        <v>102</v>
      </c>
      <c r="BM157" s="883"/>
      <c r="BN157" s="694">
        <f t="shared" si="135"/>
        <v>126</v>
      </c>
      <c r="BO157" s="694">
        <f t="shared" si="136"/>
        <v>126</v>
      </c>
      <c r="BP157" s="694">
        <f t="shared" si="137"/>
        <v>126</v>
      </c>
      <c r="BQ157" s="721">
        <f t="shared" si="138"/>
        <v>126</v>
      </c>
      <c r="BR157" s="694">
        <f t="shared" si="125"/>
        <v>0</v>
      </c>
      <c r="BS157" s="721">
        <f t="shared" si="163"/>
        <v>512984</v>
      </c>
      <c r="BT157" s="721"/>
      <c r="BU157" s="721"/>
      <c r="BV157" s="721"/>
      <c r="BW157" s="721"/>
      <c r="BX157" s="721"/>
    </row>
    <row r="158" s="625" customFormat="1" ht="32" customHeight="1" spans="1:76">
      <c r="A158" s="642">
        <v>45792</v>
      </c>
      <c r="B158" s="643" t="s">
        <v>921</v>
      </c>
      <c r="C158" s="644" t="s">
        <v>460</v>
      </c>
      <c r="D158" s="645">
        <v>4500166516</v>
      </c>
      <c r="E158" s="650"/>
      <c r="F158" s="645" t="s">
        <v>922</v>
      </c>
      <c r="G158" s="649" t="s">
        <v>83</v>
      </c>
      <c r="H158" s="648" t="s">
        <v>84</v>
      </c>
      <c r="I158" s="657">
        <v>160</v>
      </c>
      <c r="J158" s="657">
        <v>0</v>
      </c>
      <c r="K158" s="657">
        <v>8</v>
      </c>
      <c r="L158" s="657">
        <f t="shared" si="141"/>
        <v>20</v>
      </c>
      <c r="M158" s="658">
        <v>45838</v>
      </c>
      <c r="N158" s="658">
        <v>45834</v>
      </c>
      <c r="O158" s="659"/>
      <c r="P158" s="659" t="s">
        <v>93</v>
      </c>
      <c r="Q158" s="845"/>
      <c r="R158" s="845"/>
      <c r="S158" s="845"/>
      <c r="T158" s="845"/>
      <c r="U158" s="777" t="s">
        <v>923</v>
      </c>
      <c r="V158" s="659"/>
      <c r="W158" s="666" t="s">
        <v>924</v>
      </c>
      <c r="X158" s="666"/>
      <c r="Y158" s="666" t="s">
        <v>85</v>
      </c>
      <c r="Z158" s="666"/>
      <c r="AA158" s="666"/>
      <c r="AB158" s="650" t="s">
        <v>925</v>
      </c>
      <c r="AC158" s="657" t="s">
        <v>897</v>
      </c>
      <c r="AD158" s="681">
        <v>4.1708</v>
      </c>
      <c r="AE158" s="682">
        <f t="shared" si="164"/>
        <v>667.328</v>
      </c>
      <c r="AF158" s="657" t="s">
        <v>926</v>
      </c>
      <c r="AG158" s="657" t="s">
        <v>83</v>
      </c>
      <c r="AH158" s="657" t="s">
        <v>101</v>
      </c>
      <c r="AI158" s="786"/>
      <c r="AJ158" s="683">
        <f>I158</f>
        <v>160</v>
      </c>
      <c r="AK158" s="786"/>
      <c r="AL158" s="683"/>
      <c r="AM158" s="786"/>
      <c r="AN158" s="683"/>
      <c r="AO158" s="883"/>
      <c r="AP158" s="694">
        <f t="shared" si="165"/>
        <v>160</v>
      </c>
      <c r="AQ158" s="694"/>
      <c r="AR158" s="694"/>
      <c r="AS158" s="695"/>
      <c r="AT158" s="884"/>
      <c r="AU158" s="883"/>
      <c r="AV158" s="883"/>
      <c r="AW158" s="891"/>
      <c r="AX158" s="705">
        <f t="shared" si="156"/>
        <v>40</v>
      </c>
      <c r="AY158" s="694">
        <f t="shared" si="159"/>
        <v>40</v>
      </c>
      <c r="AZ158" s="694">
        <f t="shared" si="160"/>
        <v>40</v>
      </c>
      <c r="BA158" s="706">
        <f t="shared" si="161"/>
        <v>40</v>
      </c>
      <c r="BB158" s="715"/>
      <c r="BC158" s="694"/>
      <c r="BD158" s="694"/>
      <c r="BE158" s="694"/>
      <c r="BF158" s="694"/>
      <c r="BG158" s="694"/>
      <c r="BH158" s="694"/>
      <c r="BI158" s="694"/>
      <c r="BJ158" s="694">
        <f t="shared" si="162"/>
        <v>160</v>
      </c>
      <c r="BK158" s="694"/>
      <c r="BL158" s="694" t="s">
        <v>102</v>
      </c>
      <c r="BM158" s="883"/>
      <c r="BN158" s="694">
        <f t="shared" si="135"/>
        <v>40</v>
      </c>
      <c r="BO158" s="694">
        <f t="shared" si="136"/>
        <v>40</v>
      </c>
      <c r="BP158" s="694">
        <f t="shared" si="137"/>
        <v>40</v>
      </c>
      <c r="BQ158" s="694">
        <f t="shared" si="138"/>
        <v>40</v>
      </c>
      <c r="BR158" s="694">
        <f t="shared" si="125"/>
        <v>0</v>
      </c>
      <c r="BS158" s="721">
        <f t="shared" si="163"/>
        <v>512640</v>
      </c>
      <c r="BT158" s="721"/>
      <c r="BU158" s="721"/>
      <c r="BV158" s="721"/>
      <c r="BW158" s="721"/>
      <c r="BX158" s="721"/>
    </row>
    <row r="159" s="625" customFormat="1" ht="32" customHeight="1" spans="1:76">
      <c r="A159" s="642">
        <v>45804</v>
      </c>
      <c r="B159" s="643" t="s">
        <v>927</v>
      </c>
      <c r="C159" s="644" t="s">
        <v>326</v>
      </c>
      <c r="D159" s="645">
        <v>4500168127</v>
      </c>
      <c r="E159" s="650" t="s">
        <v>928</v>
      </c>
      <c r="F159" s="645" t="s">
        <v>929</v>
      </c>
      <c r="G159" s="649" t="s">
        <v>273</v>
      </c>
      <c r="H159" s="648" t="s">
        <v>2</v>
      </c>
      <c r="I159" s="657">
        <v>8</v>
      </c>
      <c r="J159" s="657">
        <v>0</v>
      </c>
      <c r="K159" s="657">
        <v>8</v>
      </c>
      <c r="L159" s="657">
        <f t="shared" si="141"/>
        <v>1</v>
      </c>
      <c r="M159" s="658">
        <v>45834</v>
      </c>
      <c r="N159" s="658">
        <v>45839</v>
      </c>
      <c r="O159" s="659"/>
      <c r="P159" s="659" t="s">
        <v>93</v>
      </c>
      <c r="Q159" s="845"/>
      <c r="R159" s="845"/>
      <c r="S159" s="845"/>
      <c r="T159" s="845"/>
      <c r="U159" s="777" t="s">
        <v>923</v>
      </c>
      <c r="V159" s="659"/>
      <c r="W159" s="666" t="s">
        <v>930</v>
      </c>
      <c r="X159" s="666"/>
      <c r="Y159" s="666" t="s">
        <v>931</v>
      </c>
      <c r="Z159" s="666" t="s">
        <v>932</v>
      </c>
      <c r="AA159" s="666"/>
      <c r="AB159" s="650" t="s">
        <v>933</v>
      </c>
      <c r="AC159" s="657" t="s">
        <v>334</v>
      </c>
      <c r="AD159" s="681">
        <v>4.1708</v>
      </c>
      <c r="AE159" s="682">
        <f t="shared" si="164"/>
        <v>33.3664</v>
      </c>
      <c r="AF159" s="657" t="s">
        <v>934</v>
      </c>
      <c r="AG159" s="657" t="s">
        <v>562</v>
      </c>
      <c r="AH159" s="657" t="s">
        <v>101</v>
      </c>
      <c r="AI159" s="849"/>
      <c r="AJ159" s="683"/>
      <c r="AK159" s="849"/>
      <c r="AL159" s="683">
        <f>I159</f>
        <v>8</v>
      </c>
      <c r="AM159" s="849"/>
      <c r="AN159" s="683"/>
      <c r="AO159" s="860"/>
      <c r="AP159" s="694">
        <f t="shared" si="165"/>
        <v>8</v>
      </c>
      <c r="AQ159" s="694"/>
      <c r="AR159" s="694"/>
      <c r="AS159" s="695"/>
      <c r="AT159" s="877"/>
      <c r="AU159" s="860"/>
      <c r="AV159" s="860"/>
      <c r="AW159" s="889"/>
      <c r="AX159" s="705">
        <f>I159</f>
        <v>8</v>
      </c>
      <c r="AY159" s="694"/>
      <c r="AZ159" s="694"/>
      <c r="BA159" s="706"/>
      <c r="BB159" s="715"/>
      <c r="BC159" s="694"/>
      <c r="BD159" s="694"/>
      <c r="BE159" s="694"/>
      <c r="BF159" s="694"/>
      <c r="BG159" s="694"/>
      <c r="BH159" s="694"/>
      <c r="BI159" s="694"/>
      <c r="BJ159" s="694">
        <f t="shared" si="162"/>
        <v>8</v>
      </c>
      <c r="BK159" s="694"/>
      <c r="BL159" s="694" t="s">
        <v>102</v>
      </c>
      <c r="BM159" s="860"/>
      <c r="BN159" s="694">
        <f>I159</f>
        <v>8</v>
      </c>
      <c r="BO159" s="694"/>
      <c r="BP159" s="694"/>
      <c r="BQ159" s="694"/>
      <c r="BR159" s="694"/>
      <c r="BS159" s="721"/>
      <c r="BT159" s="721"/>
      <c r="BU159" s="721"/>
      <c r="BV159" s="721"/>
      <c r="BW159" s="721"/>
      <c r="BX159" s="721"/>
    </row>
    <row r="160" s="625" customFormat="1" ht="32" customHeight="1" spans="1:76">
      <c r="A160" s="642">
        <v>45804</v>
      </c>
      <c r="B160" s="643" t="s">
        <v>927</v>
      </c>
      <c r="C160" s="644" t="s">
        <v>326</v>
      </c>
      <c r="D160" s="645">
        <v>4500168127</v>
      </c>
      <c r="E160" s="650" t="s">
        <v>928</v>
      </c>
      <c r="F160" s="645" t="s">
        <v>935</v>
      </c>
      <c r="G160" s="649" t="s">
        <v>564</v>
      </c>
      <c r="H160" s="648" t="s">
        <v>3</v>
      </c>
      <c r="I160" s="657">
        <v>24</v>
      </c>
      <c r="J160" s="657">
        <v>0</v>
      </c>
      <c r="K160" s="657">
        <v>8</v>
      </c>
      <c r="L160" s="657">
        <f t="shared" si="141"/>
        <v>3</v>
      </c>
      <c r="M160" s="658">
        <v>45834</v>
      </c>
      <c r="N160" s="658">
        <v>45839</v>
      </c>
      <c r="O160" s="659"/>
      <c r="P160" s="659" t="s">
        <v>93</v>
      </c>
      <c r="Q160" s="845"/>
      <c r="R160" s="845"/>
      <c r="S160" s="845"/>
      <c r="T160" s="845"/>
      <c r="U160" s="777" t="s">
        <v>923</v>
      </c>
      <c r="V160" s="659"/>
      <c r="W160" s="666" t="s">
        <v>930</v>
      </c>
      <c r="X160" s="666"/>
      <c r="Y160" s="666" t="s">
        <v>931</v>
      </c>
      <c r="Z160" s="666" t="s">
        <v>932</v>
      </c>
      <c r="AA160" s="666"/>
      <c r="AB160" s="650" t="s">
        <v>933</v>
      </c>
      <c r="AC160" s="657" t="s">
        <v>334</v>
      </c>
      <c r="AD160" s="681">
        <v>4.0187</v>
      </c>
      <c r="AE160" s="682">
        <f t="shared" si="164"/>
        <v>96.4488</v>
      </c>
      <c r="AF160" s="657" t="s">
        <v>934</v>
      </c>
      <c r="AG160" s="657" t="s">
        <v>566</v>
      </c>
      <c r="AH160" s="657" t="s">
        <v>101</v>
      </c>
      <c r="AI160" s="849"/>
      <c r="AJ160" s="683"/>
      <c r="AK160" s="849"/>
      <c r="AL160" s="683">
        <f>I160</f>
        <v>24</v>
      </c>
      <c r="AM160" s="849"/>
      <c r="AN160" s="683"/>
      <c r="AO160" s="860"/>
      <c r="AP160" s="694">
        <f t="shared" si="165"/>
        <v>24</v>
      </c>
      <c r="AQ160" s="694"/>
      <c r="AR160" s="694"/>
      <c r="AS160" s="695"/>
      <c r="AT160" s="877"/>
      <c r="AU160" s="860"/>
      <c r="AV160" s="860"/>
      <c r="AW160" s="889"/>
      <c r="AX160" s="705"/>
      <c r="AY160" s="694">
        <f>I160</f>
        <v>24</v>
      </c>
      <c r="AZ160" s="694"/>
      <c r="BA160" s="706"/>
      <c r="BB160" s="715"/>
      <c r="BC160" s="694"/>
      <c r="BD160" s="694"/>
      <c r="BE160" s="694"/>
      <c r="BF160" s="694"/>
      <c r="BG160" s="694"/>
      <c r="BH160" s="694"/>
      <c r="BI160" s="694"/>
      <c r="BJ160" s="694">
        <f t="shared" si="162"/>
        <v>24</v>
      </c>
      <c r="BK160" s="694"/>
      <c r="BL160" s="694" t="s">
        <v>102</v>
      </c>
      <c r="BM160" s="860"/>
      <c r="BN160" s="694"/>
      <c r="BO160" s="694">
        <f>I160</f>
        <v>24</v>
      </c>
      <c r="BP160" s="694"/>
      <c r="BQ160" s="694"/>
      <c r="BR160" s="694"/>
      <c r="BS160" s="721"/>
      <c r="BT160" s="721"/>
      <c r="BU160" s="721"/>
      <c r="BV160" s="721"/>
      <c r="BW160" s="721"/>
      <c r="BX160" s="721"/>
    </row>
    <row r="161" s="625" customFormat="1" ht="32" customHeight="1" spans="1:76">
      <c r="A161" s="642">
        <v>45804</v>
      </c>
      <c r="B161" s="643" t="s">
        <v>927</v>
      </c>
      <c r="C161" s="644" t="s">
        <v>326</v>
      </c>
      <c r="D161" s="645">
        <v>4500168127</v>
      </c>
      <c r="E161" s="650" t="s">
        <v>936</v>
      </c>
      <c r="F161" s="645" t="s">
        <v>937</v>
      </c>
      <c r="G161" s="649" t="s">
        <v>557</v>
      </c>
      <c r="H161" s="648" t="s">
        <v>5</v>
      </c>
      <c r="I161" s="657">
        <v>16</v>
      </c>
      <c r="J161" s="657">
        <v>0</v>
      </c>
      <c r="K161" s="657">
        <v>8</v>
      </c>
      <c r="L161" s="657">
        <f t="shared" si="141"/>
        <v>2</v>
      </c>
      <c r="M161" s="658">
        <v>45834</v>
      </c>
      <c r="N161" s="658">
        <v>45839</v>
      </c>
      <c r="O161" s="659"/>
      <c r="P161" s="659" t="s">
        <v>93</v>
      </c>
      <c r="Q161" s="845"/>
      <c r="R161" s="845"/>
      <c r="S161" s="845"/>
      <c r="T161" s="845"/>
      <c r="U161" s="777" t="s">
        <v>923</v>
      </c>
      <c r="V161" s="659"/>
      <c r="W161" s="666" t="s">
        <v>930</v>
      </c>
      <c r="X161" s="666"/>
      <c r="Y161" s="666" t="s">
        <v>931</v>
      </c>
      <c r="Z161" s="666" t="s">
        <v>932</v>
      </c>
      <c r="AA161" s="666"/>
      <c r="AB161" s="650" t="s">
        <v>933</v>
      </c>
      <c r="AC161" s="657" t="s">
        <v>334</v>
      </c>
      <c r="AD161" s="681">
        <v>4.0187</v>
      </c>
      <c r="AE161" s="682">
        <f t="shared" si="164"/>
        <v>64.2992</v>
      </c>
      <c r="AF161" s="657" t="s">
        <v>934</v>
      </c>
      <c r="AG161" s="657" t="s">
        <v>559</v>
      </c>
      <c r="AH161" s="657" t="s">
        <v>101</v>
      </c>
      <c r="AI161" s="849"/>
      <c r="AJ161" s="683"/>
      <c r="AK161" s="849"/>
      <c r="AL161" s="683">
        <f>I161</f>
        <v>16</v>
      </c>
      <c r="AM161" s="849"/>
      <c r="AN161" s="683"/>
      <c r="AO161" s="860"/>
      <c r="AP161" s="694">
        <f t="shared" si="165"/>
        <v>16</v>
      </c>
      <c r="AQ161" s="694"/>
      <c r="AR161" s="694"/>
      <c r="AS161" s="695"/>
      <c r="AT161" s="877"/>
      <c r="AU161" s="860"/>
      <c r="AV161" s="860"/>
      <c r="AW161" s="889"/>
      <c r="AX161" s="705"/>
      <c r="AY161" s="694"/>
      <c r="AZ161" s="694"/>
      <c r="BA161" s="706">
        <f>I161</f>
        <v>16</v>
      </c>
      <c r="BB161" s="715"/>
      <c r="BC161" s="694"/>
      <c r="BD161" s="694"/>
      <c r="BE161" s="694"/>
      <c r="BF161" s="694"/>
      <c r="BG161" s="694"/>
      <c r="BH161" s="694"/>
      <c r="BI161" s="694"/>
      <c r="BJ161" s="694">
        <f t="shared" si="162"/>
        <v>16</v>
      </c>
      <c r="BK161" s="694"/>
      <c r="BL161" s="694" t="s">
        <v>102</v>
      </c>
      <c r="BM161" s="860"/>
      <c r="BN161" s="694"/>
      <c r="BO161" s="694"/>
      <c r="BP161" s="694"/>
      <c r="BQ161" s="694">
        <f>I161</f>
        <v>16</v>
      </c>
      <c r="BR161" s="694"/>
      <c r="BS161" s="721"/>
      <c r="BT161" s="721"/>
      <c r="BU161" s="721"/>
      <c r="BV161" s="721"/>
      <c r="BW161" s="721"/>
      <c r="BX161" s="721"/>
    </row>
    <row r="162" s="625" customFormat="1" ht="32" customHeight="1" spans="1:76">
      <c r="A162" s="642">
        <v>45804</v>
      </c>
      <c r="B162" s="643" t="s">
        <v>927</v>
      </c>
      <c r="C162" s="644" t="s">
        <v>326</v>
      </c>
      <c r="D162" s="645">
        <v>4500168127</v>
      </c>
      <c r="E162" s="650" t="s">
        <v>936</v>
      </c>
      <c r="F162" s="645" t="s">
        <v>938</v>
      </c>
      <c r="G162" s="649" t="s">
        <v>548</v>
      </c>
      <c r="H162" s="648" t="s">
        <v>4</v>
      </c>
      <c r="I162" s="657">
        <v>16</v>
      </c>
      <c r="J162" s="657">
        <v>0</v>
      </c>
      <c r="K162" s="657">
        <v>8</v>
      </c>
      <c r="L162" s="657">
        <f t="shared" si="141"/>
        <v>2</v>
      </c>
      <c r="M162" s="658">
        <v>45834</v>
      </c>
      <c r="N162" s="658">
        <v>45839</v>
      </c>
      <c r="O162" s="659"/>
      <c r="P162" s="659" t="s">
        <v>93</v>
      </c>
      <c r="Q162" s="845"/>
      <c r="R162" s="845"/>
      <c r="S162" s="845"/>
      <c r="T162" s="845"/>
      <c r="U162" s="777" t="s">
        <v>923</v>
      </c>
      <c r="V162" s="659"/>
      <c r="W162" s="666" t="s">
        <v>930</v>
      </c>
      <c r="X162" s="666"/>
      <c r="Y162" s="666" t="s">
        <v>931</v>
      </c>
      <c r="Z162" s="666" t="s">
        <v>932</v>
      </c>
      <c r="AA162" s="666"/>
      <c r="AB162" s="650" t="s">
        <v>933</v>
      </c>
      <c r="AC162" s="657" t="s">
        <v>334</v>
      </c>
      <c r="AD162" s="681">
        <v>4.1708</v>
      </c>
      <c r="AE162" s="682">
        <f t="shared" si="164"/>
        <v>66.7328</v>
      </c>
      <c r="AF162" s="657" t="s">
        <v>934</v>
      </c>
      <c r="AG162" s="657" t="s">
        <v>555</v>
      </c>
      <c r="AH162" s="657" t="s">
        <v>101</v>
      </c>
      <c r="AI162" s="849"/>
      <c r="AJ162" s="683"/>
      <c r="AK162" s="849"/>
      <c r="AL162" s="683">
        <f>I162</f>
        <v>16</v>
      </c>
      <c r="AM162" s="849"/>
      <c r="AN162" s="683"/>
      <c r="AO162" s="860"/>
      <c r="AP162" s="694">
        <f t="shared" si="165"/>
        <v>16</v>
      </c>
      <c r="AQ162" s="694"/>
      <c r="AR162" s="694"/>
      <c r="AS162" s="695"/>
      <c r="AT162" s="877"/>
      <c r="AU162" s="860"/>
      <c r="AV162" s="860"/>
      <c r="AW162" s="889"/>
      <c r="AX162" s="705"/>
      <c r="AY162" s="694"/>
      <c r="AZ162" s="694">
        <f>I162</f>
        <v>16</v>
      </c>
      <c r="BA162" s="706"/>
      <c r="BB162" s="715"/>
      <c r="BC162" s="694"/>
      <c r="BD162" s="694"/>
      <c r="BE162" s="694"/>
      <c r="BF162" s="694"/>
      <c r="BG162" s="694"/>
      <c r="BH162" s="694"/>
      <c r="BI162" s="694"/>
      <c r="BJ162" s="694">
        <f t="shared" si="162"/>
        <v>16</v>
      </c>
      <c r="BK162" s="694"/>
      <c r="BL162" s="694" t="s">
        <v>102</v>
      </c>
      <c r="BM162" s="860"/>
      <c r="BN162" s="694"/>
      <c r="BO162" s="694"/>
      <c r="BP162" s="694">
        <f>I162</f>
        <v>16</v>
      </c>
      <c r="BQ162" s="694"/>
      <c r="BR162" s="694">
        <f t="shared" ref="BR162:BR217" si="166">BN162+BO162+BP162+BQ162-I162</f>
        <v>0</v>
      </c>
      <c r="BS162" s="721"/>
      <c r="BT162" s="721"/>
      <c r="BU162" s="721"/>
      <c r="BV162" s="721"/>
      <c r="BW162" s="721"/>
      <c r="BX162" s="721"/>
    </row>
    <row r="163" s="625" customFormat="1" ht="32" customHeight="1" spans="1:76">
      <c r="A163" s="642">
        <v>45615</v>
      </c>
      <c r="B163" s="643" t="s">
        <v>118</v>
      </c>
      <c r="C163" s="644" t="s">
        <v>119</v>
      </c>
      <c r="D163" s="645">
        <v>4500151563</v>
      </c>
      <c r="E163" s="650">
        <v>70054078</v>
      </c>
      <c r="F163" s="645" t="s">
        <v>939</v>
      </c>
      <c r="G163" s="648" t="s">
        <v>83</v>
      </c>
      <c r="H163" s="648" t="s">
        <v>84</v>
      </c>
      <c r="I163" s="657">
        <v>600</v>
      </c>
      <c r="J163" s="657">
        <v>0</v>
      </c>
      <c r="K163" s="657">
        <v>8</v>
      </c>
      <c r="L163" s="657">
        <f t="shared" si="141"/>
        <v>75</v>
      </c>
      <c r="M163" s="658">
        <v>45841</v>
      </c>
      <c r="N163" s="658">
        <v>45838</v>
      </c>
      <c r="O163" s="659"/>
      <c r="P163" s="659" t="s">
        <v>93</v>
      </c>
      <c r="Q163" s="845"/>
      <c r="R163" s="845"/>
      <c r="S163" s="845"/>
      <c r="T163" s="845"/>
      <c r="U163" s="777"/>
      <c r="V163" s="659"/>
      <c r="W163" s="666" t="s">
        <v>123</v>
      </c>
      <c r="X163" s="666"/>
      <c r="Y163" s="666" t="s">
        <v>85</v>
      </c>
      <c r="Z163" s="666"/>
      <c r="AA163" s="666"/>
      <c r="AB163" s="650" t="s">
        <v>940</v>
      </c>
      <c r="AC163" s="657" t="s">
        <v>126</v>
      </c>
      <c r="AD163" s="681">
        <v>4.2475</v>
      </c>
      <c r="AE163" s="682">
        <f t="shared" si="164"/>
        <v>2548.5</v>
      </c>
      <c r="AF163" s="657"/>
      <c r="AG163" s="658" t="s">
        <v>83</v>
      </c>
      <c r="AH163" s="657" t="s">
        <v>101</v>
      </c>
      <c r="AI163" s="684"/>
      <c r="AJ163" s="683">
        <f>I163</f>
        <v>600</v>
      </c>
      <c r="AK163" s="684"/>
      <c r="AL163" s="683"/>
      <c r="AM163" s="787"/>
      <c r="AN163" s="683"/>
      <c r="AO163" s="812"/>
      <c r="AP163" s="694">
        <f t="shared" si="165"/>
        <v>600</v>
      </c>
      <c r="AQ163" s="694"/>
      <c r="AR163" s="694"/>
      <c r="AS163" s="695"/>
      <c r="AT163" s="818"/>
      <c r="AU163" s="812"/>
      <c r="AV163" s="812"/>
      <c r="AW163" s="819"/>
      <c r="AX163" s="705">
        <f t="shared" ref="AX163:AX174" si="167">I163/4</f>
        <v>150</v>
      </c>
      <c r="AY163" s="694">
        <f t="shared" ref="AY163:AY168" si="168">AX163</f>
        <v>150</v>
      </c>
      <c r="AZ163" s="694">
        <f t="shared" ref="AZ163:AZ168" si="169">AX163</f>
        <v>150</v>
      </c>
      <c r="BA163" s="706">
        <f t="shared" ref="BA163:BA168" si="170">AX163</f>
        <v>150</v>
      </c>
      <c r="BB163" s="715"/>
      <c r="BC163" s="694"/>
      <c r="BD163" s="694"/>
      <c r="BE163" s="694"/>
      <c r="BF163" s="694">
        <f>SUM(AT163:BE163)-I163</f>
        <v>0</v>
      </c>
      <c r="BG163" s="694"/>
      <c r="BH163" s="694"/>
      <c r="BI163" s="694"/>
      <c r="BJ163" s="694">
        <f t="shared" si="162"/>
        <v>600</v>
      </c>
      <c r="BK163" s="694"/>
      <c r="BL163" s="694" t="s">
        <v>102</v>
      </c>
      <c r="BM163" s="863"/>
      <c r="BN163" s="694">
        <f t="shared" ref="BN163:BN174" si="171">I163/4</f>
        <v>150</v>
      </c>
      <c r="BO163" s="694">
        <f t="shared" ref="BO163:BO174" si="172">I163/4</f>
        <v>150</v>
      </c>
      <c r="BP163" s="694">
        <f t="shared" ref="BP163:BP174" si="173">I163/4</f>
        <v>150</v>
      </c>
      <c r="BQ163" s="694">
        <f t="shared" ref="BQ163:BQ174" si="174">I163/4</f>
        <v>150</v>
      </c>
      <c r="BR163" s="694">
        <f t="shared" si="166"/>
        <v>0</v>
      </c>
      <c r="BS163" s="721">
        <f t="shared" ref="BS163:BS179" si="175">BN163+BO163+BP163+BQ163+$BS$290</f>
        <v>513080</v>
      </c>
      <c r="BT163" s="721">
        <f>BT84-BN163</f>
        <v>114497.666666666</v>
      </c>
      <c r="BU163" s="721">
        <f>BU84-BO163</f>
        <v>115705.666666666</v>
      </c>
      <c r="BV163" s="721">
        <f>BV84-BP163</f>
        <v>115714.666666666</v>
      </c>
      <c r="BW163" s="721">
        <f>BW84-BQ163</f>
        <v>116381.333333333</v>
      </c>
      <c r="BX163" s="721"/>
    </row>
    <row r="164" s="625" customFormat="1" ht="32" customHeight="1" spans="1:76">
      <c r="A164" s="642">
        <v>45728</v>
      </c>
      <c r="B164" s="643" t="s">
        <v>731</v>
      </c>
      <c r="C164" s="644" t="s">
        <v>732</v>
      </c>
      <c r="D164" s="645">
        <v>4500159868</v>
      </c>
      <c r="E164" s="650">
        <v>4401015367</v>
      </c>
      <c r="F164" s="645" t="s">
        <v>941</v>
      </c>
      <c r="G164" s="649" t="s">
        <v>734</v>
      </c>
      <c r="H164" s="648" t="s">
        <v>735</v>
      </c>
      <c r="I164" s="657">
        <v>6984</v>
      </c>
      <c r="J164" s="657">
        <v>0</v>
      </c>
      <c r="K164" s="657">
        <v>4</v>
      </c>
      <c r="L164" s="657">
        <f t="shared" si="141"/>
        <v>1746</v>
      </c>
      <c r="M164" s="658">
        <v>45831</v>
      </c>
      <c r="N164" s="658">
        <f>M164-4</f>
        <v>45827</v>
      </c>
      <c r="O164" s="659"/>
      <c r="P164" s="659" t="s">
        <v>93</v>
      </c>
      <c r="Q164" s="845"/>
      <c r="R164" s="845"/>
      <c r="S164" s="845"/>
      <c r="T164" s="845"/>
      <c r="U164" s="777" t="s">
        <v>901</v>
      </c>
      <c r="V164" s="659"/>
      <c r="W164" s="666" t="s">
        <v>685</v>
      </c>
      <c r="X164" s="666"/>
      <c r="Y164" s="666" t="s">
        <v>736</v>
      </c>
      <c r="Z164" s="666"/>
      <c r="AA164" s="666"/>
      <c r="AB164" s="650" t="s">
        <v>737</v>
      </c>
      <c r="AC164" s="657" t="s">
        <v>738</v>
      </c>
      <c r="AD164" s="681">
        <v>16.2706</v>
      </c>
      <c r="AE164" s="682">
        <f>AD164*L164</f>
        <v>28408.4676</v>
      </c>
      <c r="AF164" s="657"/>
      <c r="AG164" s="649" t="s">
        <v>734</v>
      </c>
      <c r="AH164" s="657" t="s">
        <v>101</v>
      </c>
      <c r="AI164" s="684"/>
      <c r="AJ164" s="683"/>
      <c r="AK164" s="684"/>
      <c r="AL164" s="683"/>
      <c r="AM164" s="787"/>
      <c r="AN164" s="683">
        <f>I164</f>
        <v>6984</v>
      </c>
      <c r="AO164" s="812"/>
      <c r="AP164" s="694"/>
      <c r="AQ164" s="694"/>
      <c r="AR164" s="694"/>
      <c r="AS164" s="695">
        <f>I164</f>
        <v>6984</v>
      </c>
      <c r="AT164" s="818"/>
      <c r="AU164" s="812"/>
      <c r="AV164" s="812"/>
      <c r="AW164" s="819"/>
      <c r="AX164" s="705">
        <f t="shared" si="167"/>
        <v>1746</v>
      </c>
      <c r="AY164" s="694">
        <f t="shared" si="168"/>
        <v>1746</v>
      </c>
      <c r="AZ164" s="694">
        <f t="shared" si="169"/>
        <v>1746</v>
      </c>
      <c r="BA164" s="706">
        <f t="shared" si="170"/>
        <v>1746</v>
      </c>
      <c r="BB164" s="715"/>
      <c r="BC164" s="694"/>
      <c r="BD164" s="694"/>
      <c r="BE164" s="694"/>
      <c r="BF164" s="694"/>
      <c r="BG164" s="694"/>
      <c r="BH164" s="694"/>
      <c r="BI164" s="694"/>
      <c r="BJ164" s="694">
        <f t="shared" si="162"/>
        <v>6984</v>
      </c>
      <c r="BK164" s="694"/>
      <c r="BL164" s="694" t="s">
        <v>102</v>
      </c>
      <c r="BM164" s="861"/>
      <c r="BN164" s="694">
        <f t="shared" si="171"/>
        <v>1746</v>
      </c>
      <c r="BO164" s="694">
        <f t="shared" si="172"/>
        <v>1746</v>
      </c>
      <c r="BP164" s="694">
        <f t="shared" si="173"/>
        <v>1746</v>
      </c>
      <c r="BQ164" s="694">
        <f t="shared" si="174"/>
        <v>1746</v>
      </c>
      <c r="BR164" s="694">
        <f t="shared" si="166"/>
        <v>0</v>
      </c>
      <c r="BS164" s="721">
        <f t="shared" si="175"/>
        <v>519464</v>
      </c>
      <c r="BT164" s="721">
        <f>BT152-BN164</f>
        <v>-10201</v>
      </c>
      <c r="BU164" s="721">
        <f>BU152-BO164</f>
        <v>-10201</v>
      </c>
      <c r="BV164" s="721">
        <f>BV152-BP164</f>
        <v>-10201</v>
      </c>
      <c r="BW164" s="721">
        <f>BW152-BQ164</f>
        <v>-10201</v>
      </c>
      <c r="BX164" s="721"/>
    </row>
    <row r="165" s="625" customFormat="1" ht="32" customHeight="1" spans="1:76">
      <c r="A165" s="642">
        <v>45728</v>
      </c>
      <c r="B165" s="643" t="s">
        <v>731</v>
      </c>
      <c r="C165" s="644" t="s">
        <v>732</v>
      </c>
      <c r="D165" s="645">
        <v>4500159868</v>
      </c>
      <c r="E165" s="650">
        <v>4401015337</v>
      </c>
      <c r="F165" s="645" t="s">
        <v>942</v>
      </c>
      <c r="G165" s="649" t="s">
        <v>734</v>
      </c>
      <c r="H165" s="648" t="s">
        <v>735</v>
      </c>
      <c r="I165" s="657">
        <v>6984</v>
      </c>
      <c r="J165" s="657">
        <v>0</v>
      </c>
      <c r="K165" s="657">
        <v>4</v>
      </c>
      <c r="L165" s="657">
        <f t="shared" si="141"/>
        <v>1746</v>
      </c>
      <c r="M165" s="658">
        <v>45834</v>
      </c>
      <c r="N165" s="658">
        <f>M165-5</f>
        <v>45829</v>
      </c>
      <c r="O165" s="659"/>
      <c r="P165" s="659" t="s">
        <v>93</v>
      </c>
      <c r="Q165" s="845"/>
      <c r="R165" s="845"/>
      <c r="S165" s="845"/>
      <c r="T165" s="845"/>
      <c r="U165" s="777" t="s">
        <v>943</v>
      </c>
      <c r="V165" s="659"/>
      <c r="W165" s="666" t="s">
        <v>685</v>
      </c>
      <c r="X165" s="666"/>
      <c r="Y165" s="666" t="s">
        <v>736</v>
      </c>
      <c r="Z165" s="666"/>
      <c r="AA165" s="666"/>
      <c r="AB165" s="650" t="s">
        <v>737</v>
      </c>
      <c r="AC165" s="657" t="s">
        <v>738</v>
      </c>
      <c r="AD165" s="681">
        <v>16.2706</v>
      </c>
      <c r="AE165" s="682">
        <f>AD165*L165</f>
        <v>28408.4676</v>
      </c>
      <c r="AF165" s="657"/>
      <c r="AG165" s="649" t="s">
        <v>734</v>
      </c>
      <c r="AH165" s="657" t="s">
        <v>101</v>
      </c>
      <c r="AI165" s="684"/>
      <c r="AJ165" s="683"/>
      <c r="AK165" s="684"/>
      <c r="AL165" s="683"/>
      <c r="AM165" s="787"/>
      <c r="AN165" s="683">
        <f>I165</f>
        <v>6984</v>
      </c>
      <c r="AO165" s="812"/>
      <c r="AP165" s="694"/>
      <c r="AQ165" s="694"/>
      <c r="AR165" s="694"/>
      <c r="AS165" s="695">
        <f>I165</f>
        <v>6984</v>
      </c>
      <c r="AT165" s="818"/>
      <c r="AU165" s="812"/>
      <c r="AV165" s="812"/>
      <c r="AW165" s="819"/>
      <c r="AX165" s="705">
        <f t="shared" si="167"/>
        <v>1746</v>
      </c>
      <c r="AY165" s="694">
        <f t="shared" si="168"/>
        <v>1746</v>
      </c>
      <c r="AZ165" s="694">
        <f t="shared" si="169"/>
        <v>1746</v>
      </c>
      <c r="BA165" s="706">
        <f t="shared" si="170"/>
        <v>1746</v>
      </c>
      <c r="BB165" s="715"/>
      <c r="BC165" s="694"/>
      <c r="BD165" s="694"/>
      <c r="BE165" s="694"/>
      <c r="BF165" s="694"/>
      <c r="BG165" s="694"/>
      <c r="BH165" s="694"/>
      <c r="BI165" s="694"/>
      <c r="BJ165" s="694">
        <f t="shared" si="162"/>
        <v>6984</v>
      </c>
      <c r="BK165" s="694"/>
      <c r="BL165" s="694" t="s">
        <v>102</v>
      </c>
      <c r="BM165" s="861"/>
      <c r="BN165" s="694">
        <f t="shared" si="171"/>
        <v>1746</v>
      </c>
      <c r="BO165" s="694">
        <f t="shared" si="172"/>
        <v>1746</v>
      </c>
      <c r="BP165" s="694">
        <f t="shared" si="173"/>
        <v>1746</v>
      </c>
      <c r="BQ165" s="694">
        <f t="shared" si="174"/>
        <v>1746</v>
      </c>
      <c r="BR165" s="694">
        <f t="shared" si="166"/>
        <v>0</v>
      </c>
      <c r="BS165" s="721">
        <f t="shared" si="175"/>
        <v>519464</v>
      </c>
      <c r="BT165" s="721">
        <f>BT164-BN165</f>
        <v>-11947</v>
      </c>
      <c r="BU165" s="721">
        <f>BU164-BO165</f>
        <v>-11947</v>
      </c>
      <c r="BV165" s="721">
        <f>BV164-BP165</f>
        <v>-11947</v>
      </c>
      <c r="BW165" s="721">
        <f>BW164-BQ165</f>
        <v>-11947</v>
      </c>
      <c r="BX165" s="721"/>
    </row>
    <row r="166" s="625" customFormat="1" ht="32" customHeight="1" spans="1:76">
      <c r="A166" s="642">
        <v>45728</v>
      </c>
      <c r="B166" s="643" t="s">
        <v>731</v>
      </c>
      <c r="C166" s="644" t="s">
        <v>732</v>
      </c>
      <c r="D166" s="645">
        <v>4500159868</v>
      </c>
      <c r="E166" s="650">
        <v>4401015338</v>
      </c>
      <c r="F166" s="645" t="s">
        <v>944</v>
      </c>
      <c r="G166" s="649" t="s">
        <v>734</v>
      </c>
      <c r="H166" s="648" t="s">
        <v>735</v>
      </c>
      <c r="I166" s="657">
        <v>6984</v>
      </c>
      <c r="J166" s="657">
        <v>0</v>
      </c>
      <c r="K166" s="657">
        <v>4</v>
      </c>
      <c r="L166" s="657">
        <f t="shared" si="141"/>
        <v>1746</v>
      </c>
      <c r="M166" s="658">
        <v>45835</v>
      </c>
      <c r="N166" s="658">
        <f>M166-4</f>
        <v>45831</v>
      </c>
      <c r="O166" s="659"/>
      <c r="P166" s="659" t="s">
        <v>93</v>
      </c>
      <c r="Q166" s="845"/>
      <c r="R166" s="845"/>
      <c r="S166" s="845"/>
      <c r="T166" s="845"/>
      <c r="U166" s="777" t="s">
        <v>923</v>
      </c>
      <c r="V166" s="659"/>
      <c r="W166" s="666" t="s">
        <v>685</v>
      </c>
      <c r="X166" s="666"/>
      <c r="Y166" s="666" t="s">
        <v>736</v>
      </c>
      <c r="Z166" s="666"/>
      <c r="AA166" s="666"/>
      <c r="AB166" s="650" t="s">
        <v>737</v>
      </c>
      <c r="AC166" s="657" t="s">
        <v>738</v>
      </c>
      <c r="AD166" s="681">
        <v>16.2706</v>
      </c>
      <c r="AE166" s="682">
        <f>AD166*L166</f>
        <v>28408.4676</v>
      </c>
      <c r="AF166" s="657"/>
      <c r="AG166" s="649" t="s">
        <v>734</v>
      </c>
      <c r="AH166" s="657" t="s">
        <v>101</v>
      </c>
      <c r="AI166" s="684"/>
      <c r="AJ166" s="683"/>
      <c r="AK166" s="684"/>
      <c r="AL166" s="683"/>
      <c r="AM166" s="787"/>
      <c r="AN166" s="683">
        <f>I166</f>
        <v>6984</v>
      </c>
      <c r="AO166" s="812"/>
      <c r="AP166" s="694"/>
      <c r="AQ166" s="694"/>
      <c r="AR166" s="694"/>
      <c r="AS166" s="695">
        <f>I166</f>
        <v>6984</v>
      </c>
      <c r="AT166" s="818"/>
      <c r="AU166" s="812"/>
      <c r="AV166" s="812"/>
      <c r="AW166" s="819"/>
      <c r="AX166" s="705">
        <f t="shared" si="167"/>
        <v>1746</v>
      </c>
      <c r="AY166" s="694">
        <f t="shared" si="168"/>
        <v>1746</v>
      </c>
      <c r="AZ166" s="694">
        <f t="shared" si="169"/>
        <v>1746</v>
      </c>
      <c r="BA166" s="706">
        <f t="shared" si="170"/>
        <v>1746</v>
      </c>
      <c r="BB166" s="715"/>
      <c r="BC166" s="694"/>
      <c r="BD166" s="694"/>
      <c r="BE166" s="694"/>
      <c r="BF166" s="694"/>
      <c r="BG166" s="694"/>
      <c r="BH166" s="694"/>
      <c r="BI166" s="694"/>
      <c r="BJ166" s="694">
        <f t="shared" si="162"/>
        <v>6984</v>
      </c>
      <c r="BK166" s="694"/>
      <c r="BL166" s="694" t="s">
        <v>102</v>
      </c>
      <c r="BM166" s="861"/>
      <c r="BN166" s="694">
        <f t="shared" si="171"/>
        <v>1746</v>
      </c>
      <c r="BO166" s="694">
        <f t="shared" si="172"/>
        <v>1746</v>
      </c>
      <c r="BP166" s="694">
        <f t="shared" si="173"/>
        <v>1746</v>
      </c>
      <c r="BQ166" s="694">
        <f t="shared" si="174"/>
        <v>1746</v>
      </c>
      <c r="BR166" s="694">
        <f t="shared" si="166"/>
        <v>0</v>
      </c>
      <c r="BS166" s="721">
        <f t="shared" si="175"/>
        <v>519464</v>
      </c>
      <c r="BT166" s="721">
        <f>BT165-BN166</f>
        <v>-13693</v>
      </c>
      <c r="BU166" s="721">
        <f>BU165-BO166</f>
        <v>-13693</v>
      </c>
      <c r="BV166" s="721">
        <f>BV165-BP166</f>
        <v>-13693</v>
      </c>
      <c r="BW166" s="721">
        <f>BW165-BQ166</f>
        <v>-13693</v>
      </c>
      <c r="BX166" s="721"/>
    </row>
    <row r="167" s="625" customFormat="1" ht="32" customHeight="1" spans="1:76">
      <c r="A167" s="642">
        <v>45728</v>
      </c>
      <c r="B167" s="643" t="s">
        <v>731</v>
      </c>
      <c r="C167" s="644" t="s">
        <v>732</v>
      </c>
      <c r="D167" s="645">
        <v>4500159868</v>
      </c>
      <c r="E167" s="650">
        <v>4401015363</v>
      </c>
      <c r="F167" s="645" t="s">
        <v>945</v>
      </c>
      <c r="G167" s="649" t="s">
        <v>734</v>
      </c>
      <c r="H167" s="648" t="s">
        <v>735</v>
      </c>
      <c r="I167" s="657">
        <v>6984</v>
      </c>
      <c r="J167" s="657">
        <v>0</v>
      </c>
      <c r="K167" s="657">
        <v>4</v>
      </c>
      <c r="L167" s="657">
        <f t="shared" si="141"/>
        <v>1746</v>
      </c>
      <c r="M167" s="658">
        <v>45838</v>
      </c>
      <c r="N167" s="658">
        <v>45834</v>
      </c>
      <c r="O167" s="659"/>
      <c r="P167" s="659" t="s">
        <v>93</v>
      </c>
      <c r="Q167" s="845"/>
      <c r="R167" s="845"/>
      <c r="S167" s="845"/>
      <c r="T167" s="845"/>
      <c r="U167" s="777" t="s">
        <v>923</v>
      </c>
      <c r="V167" s="659"/>
      <c r="W167" s="666" t="s">
        <v>685</v>
      </c>
      <c r="X167" s="666"/>
      <c r="Y167" s="666" t="s">
        <v>736</v>
      </c>
      <c r="Z167" s="666"/>
      <c r="AA167" s="666"/>
      <c r="AB167" s="650" t="s">
        <v>737</v>
      </c>
      <c r="AC167" s="657" t="s">
        <v>738</v>
      </c>
      <c r="AD167" s="681">
        <v>16.8851</v>
      </c>
      <c r="AE167" s="682">
        <f>AD167*L167</f>
        <v>29481.3846</v>
      </c>
      <c r="AF167" s="657"/>
      <c r="AG167" s="649" t="s">
        <v>734</v>
      </c>
      <c r="AH167" s="657" t="s">
        <v>101</v>
      </c>
      <c r="AI167" s="684"/>
      <c r="AJ167" s="683"/>
      <c r="AK167" s="684"/>
      <c r="AL167" s="683"/>
      <c r="AM167" s="787"/>
      <c r="AN167" s="683">
        <f>I167</f>
        <v>6984</v>
      </c>
      <c r="AO167" s="812"/>
      <c r="AP167" s="694"/>
      <c r="AQ167" s="694"/>
      <c r="AR167" s="694"/>
      <c r="AS167" s="695">
        <f>I167</f>
        <v>6984</v>
      </c>
      <c r="AT167" s="818"/>
      <c r="AU167" s="812"/>
      <c r="AV167" s="812"/>
      <c r="AW167" s="819"/>
      <c r="AX167" s="705">
        <f t="shared" si="167"/>
        <v>1746</v>
      </c>
      <c r="AY167" s="694">
        <f t="shared" si="168"/>
        <v>1746</v>
      </c>
      <c r="AZ167" s="694">
        <f t="shared" si="169"/>
        <v>1746</v>
      </c>
      <c r="BA167" s="706">
        <f t="shared" si="170"/>
        <v>1746</v>
      </c>
      <c r="BB167" s="715"/>
      <c r="BC167" s="694"/>
      <c r="BD167" s="694"/>
      <c r="BE167" s="694"/>
      <c r="BF167" s="694"/>
      <c r="BG167" s="694"/>
      <c r="BH167" s="694"/>
      <c r="BI167" s="694"/>
      <c r="BJ167" s="694">
        <f t="shared" si="162"/>
        <v>6984</v>
      </c>
      <c r="BK167" s="694"/>
      <c r="BL167" s="694" t="s">
        <v>102</v>
      </c>
      <c r="BM167" s="861"/>
      <c r="BN167" s="694">
        <f t="shared" si="171"/>
        <v>1746</v>
      </c>
      <c r="BO167" s="694">
        <f t="shared" si="172"/>
        <v>1746</v>
      </c>
      <c r="BP167" s="694">
        <f t="shared" si="173"/>
        <v>1746</v>
      </c>
      <c r="BQ167" s="694">
        <f t="shared" si="174"/>
        <v>1746</v>
      </c>
      <c r="BR167" s="694">
        <f t="shared" si="166"/>
        <v>0</v>
      </c>
      <c r="BS167" s="721">
        <f t="shared" si="175"/>
        <v>519464</v>
      </c>
      <c r="BT167" s="721">
        <f>BT166-BN167</f>
        <v>-15439</v>
      </c>
      <c r="BU167" s="721">
        <f>BU166-BO167</f>
        <v>-15439</v>
      </c>
      <c r="BV167" s="721">
        <f>BV166-BP167</f>
        <v>-15439</v>
      </c>
      <c r="BW167" s="721">
        <f>BW166-BQ167</f>
        <v>-15439</v>
      </c>
      <c r="BX167" s="721"/>
    </row>
    <row r="168" s="625" customFormat="1" ht="32" customHeight="1" spans="1:76">
      <c r="A168" s="642">
        <v>45728</v>
      </c>
      <c r="B168" s="643" t="s">
        <v>731</v>
      </c>
      <c r="C168" s="644" t="s">
        <v>732</v>
      </c>
      <c r="D168" s="645">
        <v>4500159868</v>
      </c>
      <c r="E168" s="650">
        <v>4401015339</v>
      </c>
      <c r="F168" s="645" t="s">
        <v>946</v>
      </c>
      <c r="G168" s="649" t="s">
        <v>734</v>
      </c>
      <c r="H168" s="648" t="s">
        <v>735</v>
      </c>
      <c r="I168" s="657">
        <v>6984</v>
      </c>
      <c r="J168" s="657">
        <v>0</v>
      </c>
      <c r="K168" s="657">
        <v>4</v>
      </c>
      <c r="L168" s="657">
        <f t="shared" si="141"/>
        <v>1746</v>
      </c>
      <c r="M168" s="658">
        <v>45845</v>
      </c>
      <c r="N168" s="658">
        <v>45841</v>
      </c>
      <c r="O168" s="659"/>
      <c r="P168" s="659" t="s">
        <v>93</v>
      </c>
      <c r="Q168" s="845"/>
      <c r="R168" s="845"/>
      <c r="S168" s="845"/>
      <c r="T168" s="845"/>
      <c r="U168" s="777" t="s">
        <v>947</v>
      </c>
      <c r="V168" s="659"/>
      <c r="W168" s="666" t="s">
        <v>685</v>
      </c>
      <c r="X168" s="666"/>
      <c r="Y168" s="666" t="s">
        <v>736</v>
      </c>
      <c r="Z168" s="666"/>
      <c r="AA168" s="666"/>
      <c r="AB168" s="650" t="s">
        <v>737</v>
      </c>
      <c r="AC168" s="657" t="s">
        <v>738</v>
      </c>
      <c r="AD168" s="681">
        <v>16.8851</v>
      </c>
      <c r="AE168" s="682">
        <f>AD168*L168</f>
        <v>29481.3846</v>
      </c>
      <c r="AF168" s="657"/>
      <c r="AG168" s="649" t="s">
        <v>734</v>
      </c>
      <c r="AH168" s="657" t="s">
        <v>101</v>
      </c>
      <c r="AI168" s="684"/>
      <c r="AJ168" s="683"/>
      <c r="AK168" s="684"/>
      <c r="AL168" s="683"/>
      <c r="AM168" s="787"/>
      <c r="AN168" s="683">
        <f>I168</f>
        <v>6984</v>
      </c>
      <c r="AO168" s="812"/>
      <c r="AP168" s="694"/>
      <c r="AQ168" s="694"/>
      <c r="AR168" s="694"/>
      <c r="AS168" s="695">
        <f>I168</f>
        <v>6984</v>
      </c>
      <c r="AT168" s="818"/>
      <c r="AU168" s="812"/>
      <c r="AV168" s="812"/>
      <c r="AW168" s="819"/>
      <c r="AX168" s="705">
        <f t="shared" si="167"/>
        <v>1746</v>
      </c>
      <c r="AY168" s="694">
        <f t="shared" si="168"/>
        <v>1746</v>
      </c>
      <c r="AZ168" s="694">
        <f t="shared" si="169"/>
        <v>1746</v>
      </c>
      <c r="BA168" s="706">
        <f t="shared" si="170"/>
        <v>1746</v>
      </c>
      <c r="BB168" s="715"/>
      <c r="BC168" s="694"/>
      <c r="BD168" s="694"/>
      <c r="BE168" s="694"/>
      <c r="BF168" s="694"/>
      <c r="BG168" s="694"/>
      <c r="BH168" s="694"/>
      <c r="BI168" s="694"/>
      <c r="BJ168" s="694">
        <f t="shared" si="162"/>
        <v>6984</v>
      </c>
      <c r="BK168" s="694"/>
      <c r="BL168" s="694" t="s">
        <v>102</v>
      </c>
      <c r="BM168" s="861"/>
      <c r="BN168" s="694">
        <f t="shared" si="171"/>
        <v>1746</v>
      </c>
      <c r="BO168" s="694">
        <f t="shared" si="172"/>
        <v>1746</v>
      </c>
      <c r="BP168" s="694">
        <f t="shared" si="173"/>
        <v>1746</v>
      </c>
      <c r="BQ168" s="694">
        <f t="shared" si="174"/>
        <v>1746</v>
      </c>
      <c r="BR168" s="694">
        <f t="shared" si="166"/>
        <v>0</v>
      </c>
      <c r="BS168" s="721">
        <f t="shared" si="175"/>
        <v>519464</v>
      </c>
      <c r="BT168" s="721">
        <f>BT167-BN168</f>
        <v>-17185</v>
      </c>
      <c r="BU168" s="721">
        <f>BU167-BO168</f>
        <v>-17185</v>
      </c>
      <c r="BV168" s="721">
        <f>BV167-BP168</f>
        <v>-17185</v>
      </c>
      <c r="BW168" s="721">
        <f>BW167-BQ168</f>
        <v>-17185</v>
      </c>
      <c r="BX168" s="721"/>
    </row>
    <row r="169" s="625" customFormat="1" ht="32" customHeight="1" spans="1:76">
      <c r="A169" s="642">
        <v>45800</v>
      </c>
      <c r="B169" s="643" t="s">
        <v>218</v>
      </c>
      <c r="C169" s="644" t="s">
        <v>183</v>
      </c>
      <c r="D169" s="645">
        <v>4500167693</v>
      </c>
      <c r="E169" s="650" t="s">
        <v>948</v>
      </c>
      <c r="F169" s="645" t="s">
        <v>949</v>
      </c>
      <c r="G169" s="649" t="s">
        <v>83</v>
      </c>
      <c r="H169" s="648" t="s">
        <v>84</v>
      </c>
      <c r="I169" s="657">
        <v>2560</v>
      </c>
      <c r="J169" s="657">
        <v>0</v>
      </c>
      <c r="K169" s="657">
        <v>8</v>
      </c>
      <c r="L169" s="657">
        <f t="shared" si="141"/>
        <v>320</v>
      </c>
      <c r="M169" s="658">
        <v>45849</v>
      </c>
      <c r="N169" s="658">
        <f>M169-4</f>
        <v>45845</v>
      </c>
      <c r="O169" s="659"/>
      <c r="P169" s="659" t="s">
        <v>93</v>
      </c>
      <c r="Q169" s="845"/>
      <c r="R169" s="845"/>
      <c r="S169" s="845"/>
      <c r="T169" s="845"/>
      <c r="U169" s="777"/>
      <c r="V169" s="659"/>
      <c r="W169" s="666" t="s">
        <v>950</v>
      </c>
      <c r="X169" s="666"/>
      <c r="Y169" s="666" t="s">
        <v>222</v>
      </c>
      <c r="Z169" s="666"/>
      <c r="AA169" s="666" t="s">
        <v>951</v>
      </c>
      <c r="AB169" s="650" t="s">
        <v>952</v>
      </c>
      <c r="AC169" s="657" t="s">
        <v>413</v>
      </c>
      <c r="AD169" s="681">
        <v>4.1486</v>
      </c>
      <c r="AE169" s="682">
        <f>AD169*I169</f>
        <v>10620.416</v>
      </c>
      <c r="AF169" s="657" t="s">
        <v>953</v>
      </c>
      <c r="AG169" s="657" t="s">
        <v>83</v>
      </c>
      <c r="AH169" s="657" t="s">
        <v>101</v>
      </c>
      <c r="AI169" s="787"/>
      <c r="AJ169" s="683">
        <f>I169</f>
        <v>2560</v>
      </c>
      <c r="AK169" s="787"/>
      <c r="AL169" s="683"/>
      <c r="AM169" s="787"/>
      <c r="AN169" s="683"/>
      <c r="AO169" s="861"/>
      <c r="AP169" s="694">
        <f t="shared" ref="AP169:AP176" si="176">I169</f>
        <v>2560</v>
      </c>
      <c r="AQ169" s="694"/>
      <c r="AR169" s="694"/>
      <c r="AS169" s="695"/>
      <c r="AT169" s="885"/>
      <c r="AU169" s="861"/>
      <c r="AV169" s="861"/>
      <c r="AW169" s="892"/>
      <c r="AX169" s="705">
        <f t="shared" si="167"/>
        <v>640</v>
      </c>
      <c r="AY169" s="694">
        <f>I169/4</f>
        <v>640</v>
      </c>
      <c r="AZ169" s="694">
        <f>I169/4</f>
        <v>640</v>
      </c>
      <c r="BA169" s="706">
        <f>I169/4</f>
        <v>640</v>
      </c>
      <c r="BB169" s="715"/>
      <c r="BC169" s="694"/>
      <c r="BD169" s="694"/>
      <c r="BE169" s="694"/>
      <c r="BF169" s="694"/>
      <c r="BG169" s="694"/>
      <c r="BH169" s="694"/>
      <c r="BI169" s="694"/>
      <c r="BJ169" s="694">
        <f t="shared" si="162"/>
        <v>2560</v>
      </c>
      <c r="BK169" s="694"/>
      <c r="BL169" s="694" t="s">
        <v>102</v>
      </c>
      <c r="BM169" s="861"/>
      <c r="BN169" s="694">
        <f t="shared" si="171"/>
        <v>640</v>
      </c>
      <c r="BO169" s="694">
        <f t="shared" si="172"/>
        <v>640</v>
      </c>
      <c r="BP169" s="694">
        <f t="shared" si="173"/>
        <v>640</v>
      </c>
      <c r="BQ169" s="694">
        <f t="shared" si="174"/>
        <v>640</v>
      </c>
      <c r="BR169" s="694">
        <f t="shared" si="166"/>
        <v>0</v>
      </c>
      <c r="BS169" s="721">
        <f t="shared" si="175"/>
        <v>515040</v>
      </c>
      <c r="BT169" s="721"/>
      <c r="BU169" s="721"/>
      <c r="BV169" s="721"/>
      <c r="BW169" s="721"/>
      <c r="BX169" s="721"/>
    </row>
    <row r="170" s="625" customFormat="1" ht="32" customHeight="1" spans="1:76">
      <c r="A170" s="642">
        <v>45807</v>
      </c>
      <c r="B170" s="643" t="s">
        <v>88</v>
      </c>
      <c r="C170" s="644" t="s">
        <v>89</v>
      </c>
      <c r="D170" s="645">
        <v>4500168544</v>
      </c>
      <c r="E170" s="650">
        <v>2700950911</v>
      </c>
      <c r="F170" s="645" t="s">
        <v>954</v>
      </c>
      <c r="G170" s="649" t="s">
        <v>91</v>
      </c>
      <c r="H170" s="648" t="s">
        <v>84</v>
      </c>
      <c r="I170" s="657">
        <v>1000</v>
      </c>
      <c r="J170" s="657">
        <v>0</v>
      </c>
      <c r="K170" s="657">
        <v>1</v>
      </c>
      <c r="L170" s="657">
        <f t="shared" si="141"/>
        <v>1000</v>
      </c>
      <c r="M170" s="658">
        <v>45846</v>
      </c>
      <c r="N170" s="658">
        <v>45842</v>
      </c>
      <c r="O170" s="659" t="s">
        <v>955</v>
      </c>
      <c r="P170" s="659" t="s">
        <v>93</v>
      </c>
      <c r="Q170" s="845"/>
      <c r="R170" s="845"/>
      <c r="S170" s="845"/>
      <c r="T170" s="845"/>
      <c r="U170" s="777"/>
      <c r="V170" s="659"/>
      <c r="W170" s="666" t="s">
        <v>956</v>
      </c>
      <c r="X170" s="666"/>
      <c r="Y170" s="666" t="s">
        <v>957</v>
      </c>
      <c r="Z170" s="666"/>
      <c r="AA170" s="666"/>
      <c r="AB170" s="650" t="s">
        <v>958</v>
      </c>
      <c r="AC170" s="657" t="s">
        <v>98</v>
      </c>
      <c r="AD170" s="681">
        <v>4.1238</v>
      </c>
      <c r="AE170" s="682">
        <f>AD170*I170</f>
        <v>4123.8</v>
      </c>
      <c r="AF170" s="657"/>
      <c r="AG170" s="648" t="s">
        <v>100</v>
      </c>
      <c r="AH170" s="657" t="s">
        <v>101</v>
      </c>
      <c r="AI170" s="790"/>
      <c r="AJ170" s="683"/>
      <c r="AK170" s="790"/>
      <c r="AL170" s="683">
        <f>I170</f>
        <v>1000</v>
      </c>
      <c r="AM170" s="790"/>
      <c r="AN170" s="683"/>
      <c r="AO170" s="881"/>
      <c r="AP170" s="694">
        <f t="shared" si="176"/>
        <v>1000</v>
      </c>
      <c r="AQ170" s="694"/>
      <c r="AR170" s="694"/>
      <c r="AS170" s="695"/>
      <c r="AT170" s="882"/>
      <c r="AU170" s="881"/>
      <c r="AV170" s="881"/>
      <c r="AW170" s="890"/>
      <c r="AX170" s="705">
        <f t="shared" si="167"/>
        <v>250</v>
      </c>
      <c r="AY170" s="694">
        <f>AX170</f>
        <v>250</v>
      </c>
      <c r="AZ170" s="694">
        <f>AX170</f>
        <v>250</v>
      </c>
      <c r="BA170" s="706">
        <f>AX170</f>
        <v>250</v>
      </c>
      <c r="BB170" s="715"/>
      <c r="BC170" s="694"/>
      <c r="BD170" s="694"/>
      <c r="BE170" s="694"/>
      <c r="BF170" s="694"/>
      <c r="BG170" s="694"/>
      <c r="BH170" s="694"/>
      <c r="BI170" s="694"/>
      <c r="BJ170" s="694"/>
      <c r="BK170" s="694">
        <f>I170</f>
        <v>1000</v>
      </c>
      <c r="BL170" s="694" t="s">
        <v>102</v>
      </c>
      <c r="BM170" s="881"/>
      <c r="BN170" s="694">
        <f t="shared" si="171"/>
        <v>250</v>
      </c>
      <c r="BO170" s="694">
        <f t="shared" si="172"/>
        <v>250</v>
      </c>
      <c r="BP170" s="694">
        <f t="shared" si="173"/>
        <v>250</v>
      </c>
      <c r="BQ170" s="694">
        <f t="shared" si="174"/>
        <v>250</v>
      </c>
      <c r="BR170" s="694">
        <f t="shared" si="166"/>
        <v>0</v>
      </c>
      <c r="BS170" s="721">
        <f t="shared" si="175"/>
        <v>513480</v>
      </c>
      <c r="BT170" s="721"/>
      <c r="BU170" s="721"/>
      <c r="BV170" s="721"/>
      <c r="BW170" s="721"/>
      <c r="BX170" s="721"/>
    </row>
    <row r="171" s="625" customFormat="1" ht="32" customHeight="1" spans="1:76">
      <c r="A171" s="651">
        <v>45820</v>
      </c>
      <c r="B171" s="643" t="s">
        <v>959</v>
      </c>
      <c r="C171" s="644" t="s">
        <v>960</v>
      </c>
      <c r="D171" s="645">
        <v>4500169637</v>
      </c>
      <c r="E171" s="650"/>
      <c r="F171" s="645" t="s">
        <v>961</v>
      </c>
      <c r="G171" s="649" t="s">
        <v>548</v>
      </c>
      <c r="H171" s="648" t="s">
        <v>4</v>
      </c>
      <c r="I171" s="657">
        <v>240</v>
      </c>
      <c r="J171" s="657">
        <v>0</v>
      </c>
      <c r="K171" s="657">
        <v>8</v>
      </c>
      <c r="L171" s="657">
        <f t="shared" si="141"/>
        <v>30</v>
      </c>
      <c r="M171" s="658">
        <v>45856</v>
      </c>
      <c r="N171" s="658">
        <v>45852</v>
      </c>
      <c r="O171" s="659"/>
      <c r="P171" s="659" t="s">
        <v>93</v>
      </c>
      <c r="Q171" s="845"/>
      <c r="R171" s="845"/>
      <c r="S171" s="845"/>
      <c r="T171" s="845"/>
      <c r="U171" s="777" t="s">
        <v>962</v>
      </c>
      <c r="V171" s="659"/>
      <c r="W171" s="666" t="s">
        <v>963</v>
      </c>
      <c r="X171" s="666"/>
      <c r="Y171" s="666" t="s">
        <v>964</v>
      </c>
      <c r="Z171" s="666"/>
      <c r="AA171" s="666"/>
      <c r="AB171" s="650" t="s">
        <v>965</v>
      </c>
      <c r="AC171" s="657" t="s">
        <v>794</v>
      </c>
      <c r="AD171" s="681">
        <v>4.1708</v>
      </c>
      <c r="AE171" s="682">
        <f>AD171*I171</f>
        <v>1000.992</v>
      </c>
      <c r="AF171" s="657" t="s">
        <v>966</v>
      </c>
      <c r="AG171" s="657" t="s">
        <v>548</v>
      </c>
      <c r="AH171" s="657" t="s">
        <v>101</v>
      </c>
      <c r="AI171" s="685"/>
      <c r="AJ171" s="683">
        <f>I171</f>
        <v>240</v>
      </c>
      <c r="AK171" s="685"/>
      <c r="AL171" s="683"/>
      <c r="AM171" s="685"/>
      <c r="AN171" s="683"/>
      <c r="AO171" s="863"/>
      <c r="AP171" s="694">
        <f t="shared" si="176"/>
        <v>240</v>
      </c>
      <c r="AQ171" s="694"/>
      <c r="AR171" s="694"/>
      <c r="AS171" s="695"/>
      <c r="AT171" s="867"/>
      <c r="AU171" s="863"/>
      <c r="AV171" s="863"/>
      <c r="AW171" s="893"/>
      <c r="AX171" s="705"/>
      <c r="AY171" s="694"/>
      <c r="AZ171" s="694">
        <f>I171</f>
        <v>240</v>
      </c>
      <c r="BA171" s="706"/>
      <c r="BB171" s="694"/>
      <c r="BC171" s="694"/>
      <c r="BD171" s="694"/>
      <c r="BE171" s="694"/>
      <c r="BF171" s="694"/>
      <c r="BG171" s="694"/>
      <c r="BH171" s="694"/>
      <c r="BI171" s="694"/>
      <c r="BJ171" s="694">
        <f>I171</f>
        <v>240</v>
      </c>
      <c r="BK171" s="694"/>
      <c r="BL171" s="694" t="s">
        <v>102</v>
      </c>
      <c r="BM171" s="863"/>
      <c r="BN171" s="694"/>
      <c r="BO171" s="694"/>
      <c r="BP171" s="694">
        <f>I171</f>
        <v>240</v>
      </c>
      <c r="BQ171" s="694"/>
      <c r="BR171" s="694">
        <f t="shared" si="166"/>
        <v>0</v>
      </c>
      <c r="BS171" s="721">
        <f t="shared" si="175"/>
        <v>512720</v>
      </c>
      <c r="BT171" s="721">
        <f>BT193-BN171</f>
        <v>-20677</v>
      </c>
      <c r="BU171" s="721">
        <f>BU193-BO171</f>
        <v>-20677</v>
      </c>
      <c r="BV171" s="721">
        <f>BV193-BP171</f>
        <v>-20917</v>
      </c>
      <c r="BW171" s="721">
        <f>BW193-BQ171</f>
        <v>-20677</v>
      </c>
      <c r="BX171" s="721"/>
    </row>
    <row r="172" s="625" customFormat="1" ht="32" customHeight="1" spans="1:76">
      <c r="A172" s="651">
        <v>45820</v>
      </c>
      <c r="B172" s="643" t="s">
        <v>959</v>
      </c>
      <c r="C172" s="644" t="s">
        <v>960</v>
      </c>
      <c r="D172" s="645">
        <v>4500169637</v>
      </c>
      <c r="E172" s="650"/>
      <c r="F172" s="645" t="s">
        <v>967</v>
      </c>
      <c r="G172" s="649" t="s">
        <v>273</v>
      </c>
      <c r="H172" s="648" t="s">
        <v>2</v>
      </c>
      <c r="I172" s="657">
        <v>240</v>
      </c>
      <c r="J172" s="657">
        <v>0</v>
      </c>
      <c r="K172" s="657">
        <v>8</v>
      </c>
      <c r="L172" s="657">
        <f t="shared" si="141"/>
        <v>30</v>
      </c>
      <c r="M172" s="658">
        <v>45856</v>
      </c>
      <c r="N172" s="658">
        <v>45852</v>
      </c>
      <c r="O172" s="659"/>
      <c r="P172" s="659" t="s">
        <v>93</v>
      </c>
      <c r="Q172" s="845"/>
      <c r="R172" s="845"/>
      <c r="S172" s="845"/>
      <c r="T172" s="845"/>
      <c r="U172" s="777" t="s">
        <v>962</v>
      </c>
      <c r="V172" s="659"/>
      <c r="W172" s="666" t="s">
        <v>963</v>
      </c>
      <c r="X172" s="666"/>
      <c r="Y172" s="666" t="s">
        <v>964</v>
      </c>
      <c r="Z172" s="666"/>
      <c r="AA172" s="666"/>
      <c r="AB172" s="650" t="s">
        <v>968</v>
      </c>
      <c r="AC172" s="657" t="s">
        <v>794</v>
      </c>
      <c r="AD172" s="681">
        <v>4.1708</v>
      </c>
      <c r="AE172" s="682">
        <f>AD172*I172</f>
        <v>1000.992</v>
      </c>
      <c r="AF172" s="657" t="s">
        <v>966</v>
      </c>
      <c r="AG172" s="657" t="s">
        <v>273</v>
      </c>
      <c r="AH172" s="657" t="s">
        <v>101</v>
      </c>
      <c r="AI172" s="685"/>
      <c r="AJ172" s="683">
        <f>I172</f>
        <v>240</v>
      </c>
      <c r="AK172" s="685"/>
      <c r="AL172" s="683"/>
      <c r="AM172" s="685"/>
      <c r="AN172" s="683"/>
      <c r="AO172" s="863"/>
      <c r="AP172" s="694">
        <f t="shared" si="176"/>
        <v>240</v>
      </c>
      <c r="AQ172" s="694"/>
      <c r="AR172" s="694"/>
      <c r="AS172" s="695"/>
      <c r="AT172" s="867"/>
      <c r="AU172" s="863"/>
      <c r="AV172" s="863"/>
      <c r="AW172" s="893"/>
      <c r="AX172" s="705">
        <f>I172</f>
        <v>240</v>
      </c>
      <c r="AY172" s="694"/>
      <c r="AZ172" s="694"/>
      <c r="BA172" s="706"/>
      <c r="BB172" s="694"/>
      <c r="BC172" s="694"/>
      <c r="BD172" s="694"/>
      <c r="BE172" s="694"/>
      <c r="BF172" s="694"/>
      <c r="BG172" s="694"/>
      <c r="BH172" s="694"/>
      <c r="BI172" s="694"/>
      <c r="BJ172" s="694">
        <f>I172</f>
        <v>240</v>
      </c>
      <c r="BK172" s="694"/>
      <c r="BL172" s="694" t="s">
        <v>102</v>
      </c>
      <c r="BM172" s="863"/>
      <c r="BN172" s="694">
        <f>I172</f>
        <v>240</v>
      </c>
      <c r="BO172" s="694"/>
      <c r="BP172" s="694"/>
      <c r="BQ172" s="694"/>
      <c r="BR172" s="694">
        <f t="shared" si="166"/>
        <v>0</v>
      </c>
      <c r="BS172" s="721">
        <f t="shared" si="175"/>
        <v>512720</v>
      </c>
      <c r="BT172" s="721">
        <f>BT174-BN172</f>
        <v>-312</v>
      </c>
      <c r="BU172" s="721">
        <f>BU174-BO172</f>
        <v>0</v>
      </c>
      <c r="BV172" s="721">
        <f>BV174-BP172</f>
        <v>0</v>
      </c>
      <c r="BW172" s="721">
        <f>BW174-BQ172</f>
        <v>0</v>
      </c>
      <c r="BX172" s="721"/>
    </row>
    <row r="173" s="625" customFormat="1" ht="32" customHeight="1" spans="1:76">
      <c r="A173" s="651">
        <v>45820</v>
      </c>
      <c r="B173" s="643" t="s">
        <v>959</v>
      </c>
      <c r="C173" s="644" t="s">
        <v>960</v>
      </c>
      <c r="D173" s="645">
        <v>4500169637</v>
      </c>
      <c r="E173" s="650"/>
      <c r="F173" s="645" t="s">
        <v>969</v>
      </c>
      <c r="G173" s="649" t="s">
        <v>564</v>
      </c>
      <c r="H173" s="648" t="s">
        <v>3</v>
      </c>
      <c r="I173" s="657">
        <v>240</v>
      </c>
      <c r="J173" s="657">
        <v>0</v>
      </c>
      <c r="K173" s="657">
        <v>8</v>
      </c>
      <c r="L173" s="657">
        <f t="shared" si="141"/>
        <v>30</v>
      </c>
      <c r="M173" s="658">
        <v>45856</v>
      </c>
      <c r="N173" s="658">
        <v>45852</v>
      </c>
      <c r="O173" s="659"/>
      <c r="P173" s="659" t="s">
        <v>93</v>
      </c>
      <c r="Q173" s="845"/>
      <c r="R173" s="845"/>
      <c r="S173" s="845"/>
      <c r="T173" s="845"/>
      <c r="U173" s="777" t="s">
        <v>962</v>
      </c>
      <c r="V173" s="659"/>
      <c r="W173" s="666" t="s">
        <v>963</v>
      </c>
      <c r="X173" s="666"/>
      <c r="Y173" s="666" t="s">
        <v>964</v>
      </c>
      <c r="Z173" s="666"/>
      <c r="AA173" s="666"/>
      <c r="AB173" s="650" t="s">
        <v>970</v>
      </c>
      <c r="AC173" s="657" t="s">
        <v>794</v>
      </c>
      <c r="AD173" s="681">
        <v>4.1708</v>
      </c>
      <c r="AE173" s="682">
        <f>AD173*I173</f>
        <v>1000.992</v>
      </c>
      <c r="AF173" s="657" t="s">
        <v>966</v>
      </c>
      <c r="AG173" s="657" t="s">
        <v>564</v>
      </c>
      <c r="AH173" s="657" t="s">
        <v>101</v>
      </c>
      <c r="AI173" s="685"/>
      <c r="AJ173" s="683">
        <f>I173</f>
        <v>240</v>
      </c>
      <c r="AK173" s="685"/>
      <c r="AL173" s="683"/>
      <c r="AM173" s="685"/>
      <c r="AN173" s="683"/>
      <c r="AO173" s="863"/>
      <c r="AP173" s="694">
        <f t="shared" si="176"/>
        <v>240</v>
      </c>
      <c r="AQ173" s="694"/>
      <c r="AR173" s="694"/>
      <c r="AS173" s="695"/>
      <c r="AT173" s="867"/>
      <c r="AU173" s="863"/>
      <c r="AV173" s="863"/>
      <c r="AW173" s="893"/>
      <c r="AX173" s="705"/>
      <c r="AY173" s="694">
        <f>I173</f>
        <v>240</v>
      </c>
      <c r="AZ173" s="694"/>
      <c r="BA173" s="706"/>
      <c r="BB173" s="694"/>
      <c r="BC173" s="694"/>
      <c r="BD173" s="694"/>
      <c r="BE173" s="694"/>
      <c r="BF173" s="694"/>
      <c r="BG173" s="694"/>
      <c r="BH173" s="694"/>
      <c r="BI173" s="694"/>
      <c r="BJ173" s="694">
        <f>I173</f>
        <v>240</v>
      </c>
      <c r="BK173" s="694"/>
      <c r="BL173" s="694" t="s">
        <v>102</v>
      </c>
      <c r="BM173" s="863"/>
      <c r="BN173" s="694"/>
      <c r="BO173" s="694">
        <f>I173</f>
        <v>240</v>
      </c>
      <c r="BP173" s="694"/>
      <c r="BQ173" s="694"/>
      <c r="BR173" s="694">
        <f t="shared" si="166"/>
        <v>0</v>
      </c>
      <c r="BS173" s="721">
        <f t="shared" si="175"/>
        <v>512720</v>
      </c>
      <c r="BT173" s="721">
        <f>BT175-BN173</f>
        <v>-8</v>
      </c>
      <c r="BU173" s="721">
        <f>BU175-BO173</f>
        <v>-240</v>
      </c>
      <c r="BV173" s="721">
        <f>BV175-BP173</f>
        <v>0</v>
      </c>
      <c r="BW173" s="721">
        <f>BW175-BQ173</f>
        <v>0</v>
      </c>
      <c r="BX173" s="721"/>
    </row>
    <row r="174" s="625" customFormat="1" ht="32" customHeight="1" spans="1:16384">
      <c r="A174" s="651">
        <v>45820</v>
      </c>
      <c r="B174" s="643" t="s">
        <v>971</v>
      </c>
      <c r="C174" s="644" t="s">
        <v>326</v>
      </c>
      <c r="D174" s="645">
        <v>4500169872</v>
      </c>
      <c r="E174" s="646" t="s">
        <v>972</v>
      </c>
      <c r="F174" s="645" t="s">
        <v>973</v>
      </c>
      <c r="G174" s="649" t="s">
        <v>273</v>
      </c>
      <c r="H174" s="648" t="s">
        <v>2</v>
      </c>
      <c r="I174" s="657">
        <v>72</v>
      </c>
      <c r="J174" s="657">
        <v>0</v>
      </c>
      <c r="K174" s="657">
        <v>8</v>
      </c>
      <c r="L174" s="657">
        <f t="shared" si="141"/>
        <v>9</v>
      </c>
      <c r="M174" s="658">
        <v>45856</v>
      </c>
      <c r="N174" s="658">
        <v>45852</v>
      </c>
      <c r="O174" s="659"/>
      <c r="P174" s="659" t="s">
        <v>93</v>
      </c>
      <c r="Q174" s="845"/>
      <c r="R174" s="845"/>
      <c r="S174" s="845"/>
      <c r="T174" s="845"/>
      <c r="U174" s="777" t="s">
        <v>974</v>
      </c>
      <c r="V174" s="666"/>
      <c r="W174" s="666" t="s">
        <v>930</v>
      </c>
      <c r="X174" s="666"/>
      <c r="Y174" s="666" t="s">
        <v>975</v>
      </c>
      <c r="Z174" s="666" t="s">
        <v>976</v>
      </c>
      <c r="AA174" s="669"/>
      <c r="AB174" s="669" t="s">
        <v>977</v>
      </c>
      <c r="AC174" s="657" t="s">
        <v>334</v>
      </c>
      <c r="AD174" s="681">
        <v>4.4939</v>
      </c>
      <c r="AE174" s="682">
        <f>AD174*L174</f>
        <v>40.4451</v>
      </c>
      <c r="AF174" s="875" t="s">
        <v>978</v>
      </c>
      <c r="AG174" s="657" t="s">
        <v>562</v>
      </c>
      <c r="AH174" s="683" t="s">
        <v>101</v>
      </c>
      <c r="AI174" s="803"/>
      <c r="AJ174" s="683"/>
      <c r="AK174" s="803"/>
      <c r="AL174" s="683">
        <f>I174</f>
        <v>72</v>
      </c>
      <c r="AM174" s="876"/>
      <c r="AN174" s="694"/>
      <c r="AO174" s="876"/>
      <c r="AP174" s="694">
        <f t="shared" si="176"/>
        <v>72</v>
      </c>
      <c r="AQ174" s="694"/>
      <c r="AR174" s="694"/>
      <c r="AS174" s="695"/>
      <c r="AT174" s="876"/>
      <c r="AU174" s="886"/>
      <c r="AV174" s="887"/>
      <c r="AW174" s="887"/>
      <c r="AX174" s="705">
        <f>I174</f>
        <v>72</v>
      </c>
      <c r="AY174" s="694"/>
      <c r="AZ174" s="694"/>
      <c r="BA174" s="706"/>
      <c r="BB174" s="694"/>
      <c r="BC174" s="694"/>
      <c r="BD174" s="694"/>
      <c r="BE174" s="694"/>
      <c r="BF174" s="694"/>
      <c r="BG174" s="694"/>
      <c r="BH174" s="694"/>
      <c r="BI174" s="694"/>
      <c r="BJ174" s="694">
        <f>I174</f>
        <v>72</v>
      </c>
      <c r="BK174" s="694"/>
      <c r="BL174" s="694" t="s">
        <v>102</v>
      </c>
      <c r="BM174" s="876"/>
      <c r="BN174" s="694">
        <f>I174</f>
        <v>72</v>
      </c>
      <c r="BO174" s="694"/>
      <c r="BP174" s="721"/>
      <c r="BQ174" s="694"/>
      <c r="BR174" s="694">
        <f t="shared" si="166"/>
        <v>0</v>
      </c>
      <c r="BS174" s="721">
        <f t="shared" si="175"/>
        <v>512552</v>
      </c>
      <c r="BT174" s="721">
        <f>BT192-BN174</f>
        <v>-72</v>
      </c>
      <c r="BU174" s="721">
        <f>BU192-BO174</f>
        <v>0</v>
      </c>
      <c r="BV174" s="721">
        <f>BV192-BP174</f>
        <v>0</v>
      </c>
      <c r="BW174" s="721">
        <f>BW192-BQ174</f>
        <v>0</v>
      </c>
      <c r="BX174" s="721"/>
      <c r="BY174" s="897"/>
      <c r="BZ174" s="729"/>
      <c r="CA174" s="729"/>
      <c r="CB174" s="729"/>
      <c r="CC174" s="729"/>
      <c r="CD174" s="729"/>
      <c r="CE174" s="729"/>
      <c r="CF174" s="729"/>
      <c r="CG174" s="729"/>
      <c r="CH174" s="729"/>
      <c r="CI174" s="729"/>
      <c r="CJ174" s="729"/>
      <c r="CK174" s="729"/>
      <c r="CL174" s="729"/>
      <c r="CM174" s="729"/>
      <c r="CN174" s="729"/>
      <c r="CO174" s="729"/>
      <c r="CP174" s="729"/>
      <c r="CQ174" s="729"/>
      <c r="CR174" s="729"/>
      <c r="CS174" s="729"/>
      <c r="CT174" s="729"/>
      <c r="CU174" s="729"/>
      <c r="CV174" s="729"/>
      <c r="CW174" s="729"/>
      <c r="CX174" s="729"/>
      <c r="CY174" s="729"/>
      <c r="CZ174" s="729"/>
      <c r="DA174" s="729"/>
      <c r="DB174" s="729"/>
      <c r="DC174" s="729"/>
      <c r="DD174" s="729"/>
      <c r="DE174" s="729"/>
      <c r="DF174" s="729"/>
      <c r="DG174" s="729"/>
      <c r="DH174" s="729"/>
      <c r="DI174" s="729"/>
      <c r="DJ174" s="729"/>
      <c r="DK174" s="729"/>
      <c r="DL174" s="729"/>
      <c r="DM174" s="729"/>
      <c r="DN174" s="729"/>
      <c r="DO174" s="729"/>
      <c r="DP174" s="729"/>
      <c r="DQ174" s="729"/>
      <c r="DR174" s="729"/>
      <c r="DS174" s="729"/>
      <c r="DT174" s="729"/>
      <c r="DU174" s="729"/>
      <c r="DV174" s="729"/>
      <c r="DW174" s="729"/>
      <c r="DX174" s="729"/>
      <c r="DY174" s="729"/>
      <c r="DZ174" s="729"/>
      <c r="EA174" s="729"/>
      <c r="EB174" s="729"/>
      <c r="EC174" s="729"/>
      <c r="ED174" s="729"/>
      <c r="EE174" s="729"/>
      <c r="EF174" s="729"/>
      <c r="EG174" s="729"/>
      <c r="EH174" s="729"/>
      <c r="EI174" s="729"/>
      <c r="EJ174" s="729"/>
      <c r="EK174" s="729"/>
      <c r="EL174" s="729"/>
      <c r="EM174" s="729"/>
      <c r="EN174" s="729"/>
      <c r="EO174" s="729"/>
      <c r="EP174" s="729"/>
      <c r="EQ174" s="729"/>
      <c r="ER174" s="729"/>
      <c r="ES174" s="729"/>
      <c r="ET174" s="729"/>
      <c r="EU174" s="729"/>
      <c r="EV174" s="729"/>
      <c r="EW174" s="729"/>
      <c r="EX174" s="729"/>
      <c r="EY174" s="729"/>
      <c r="EZ174" s="729"/>
      <c r="FA174" s="729"/>
      <c r="FB174" s="729"/>
      <c r="FC174" s="729"/>
      <c r="FD174" s="729"/>
      <c r="FE174" s="729"/>
      <c r="FF174" s="729"/>
      <c r="FG174" s="729"/>
      <c r="FH174" s="729"/>
      <c r="FI174" s="729"/>
      <c r="FJ174" s="729"/>
      <c r="FK174" s="729"/>
      <c r="FL174" s="729"/>
      <c r="FM174" s="729"/>
      <c r="FN174" s="729"/>
      <c r="FO174" s="729"/>
      <c r="FP174" s="729"/>
      <c r="FQ174" s="729"/>
      <c r="FR174" s="729"/>
      <c r="FS174" s="729"/>
      <c r="FT174" s="729"/>
      <c r="FU174" s="729"/>
      <c r="FV174" s="729"/>
      <c r="FW174" s="729"/>
      <c r="FX174" s="729"/>
      <c r="FY174" s="729"/>
      <c r="FZ174" s="729"/>
      <c r="GA174" s="729"/>
      <c r="GB174" s="729"/>
      <c r="GC174" s="729"/>
      <c r="GD174" s="729"/>
      <c r="GE174" s="729"/>
      <c r="GF174" s="729"/>
      <c r="GG174" s="729"/>
      <c r="GH174" s="729"/>
      <c r="GI174" s="729"/>
      <c r="GJ174" s="729"/>
      <c r="GK174" s="729"/>
      <c r="GL174" s="729"/>
      <c r="GM174" s="729"/>
      <c r="GN174" s="729"/>
      <c r="GO174" s="729"/>
      <c r="GP174" s="729"/>
      <c r="GQ174" s="729"/>
      <c r="GR174" s="729"/>
      <c r="GS174" s="729"/>
      <c r="GT174" s="729"/>
      <c r="GU174" s="729"/>
      <c r="GV174" s="729"/>
      <c r="GW174" s="729"/>
      <c r="GX174" s="729"/>
      <c r="GY174" s="729"/>
      <c r="GZ174" s="729"/>
      <c r="HA174" s="729"/>
      <c r="HB174" s="729"/>
      <c r="HC174" s="729"/>
      <c r="HD174" s="729"/>
      <c r="HE174" s="729"/>
      <c r="HF174" s="729"/>
      <c r="HG174" s="729"/>
      <c r="HH174" s="729"/>
      <c r="HI174" s="729"/>
      <c r="HJ174" s="729"/>
      <c r="HK174" s="729"/>
      <c r="HL174" s="729"/>
      <c r="HM174" s="729"/>
      <c r="HN174" s="729"/>
      <c r="HO174" s="729"/>
      <c r="HP174" s="729"/>
      <c r="HQ174" s="729"/>
      <c r="HR174" s="729"/>
      <c r="HS174" s="729"/>
      <c r="HT174" s="729"/>
      <c r="HU174" s="729"/>
      <c r="HV174" s="729"/>
      <c r="HW174" s="729"/>
      <c r="HX174" s="729"/>
      <c r="HY174" s="729"/>
      <c r="HZ174" s="729"/>
      <c r="IA174" s="729"/>
      <c r="IB174" s="729"/>
      <c r="IC174" s="729"/>
      <c r="ID174" s="729"/>
      <c r="IE174" s="729"/>
      <c r="IF174" s="729"/>
      <c r="IG174" s="729"/>
      <c r="IH174" s="729"/>
      <c r="II174" s="729"/>
      <c r="XFD174" s="731"/>
    </row>
    <row r="175" s="625" customFormat="1" ht="32" customHeight="1" spans="1:244">
      <c r="A175" s="651">
        <v>45820</v>
      </c>
      <c r="B175" s="643" t="s">
        <v>971</v>
      </c>
      <c r="C175" s="644" t="s">
        <v>326</v>
      </c>
      <c r="D175" s="645">
        <v>4500169872</v>
      </c>
      <c r="E175" s="650" t="s">
        <v>979</v>
      </c>
      <c r="F175" s="645" t="s">
        <v>980</v>
      </c>
      <c r="G175" s="649" t="s">
        <v>273</v>
      </c>
      <c r="H175" s="648" t="s">
        <v>2</v>
      </c>
      <c r="I175" s="657">
        <v>8</v>
      </c>
      <c r="J175" s="657">
        <v>0</v>
      </c>
      <c r="K175" s="657">
        <v>8</v>
      </c>
      <c r="L175" s="657">
        <f t="shared" si="141"/>
        <v>1</v>
      </c>
      <c r="M175" s="658">
        <v>45856</v>
      </c>
      <c r="N175" s="658">
        <v>45852</v>
      </c>
      <c r="O175" s="659"/>
      <c r="P175" s="659" t="s">
        <v>93</v>
      </c>
      <c r="Q175" s="845"/>
      <c r="R175" s="845"/>
      <c r="S175" s="845"/>
      <c r="T175" s="845"/>
      <c r="U175" s="777" t="s">
        <v>974</v>
      </c>
      <c r="V175" s="666"/>
      <c r="W175" s="666" t="s">
        <v>930</v>
      </c>
      <c r="X175" s="666"/>
      <c r="Y175" s="666" t="s">
        <v>975</v>
      </c>
      <c r="Z175" s="666" t="s">
        <v>976</v>
      </c>
      <c r="AA175" s="669"/>
      <c r="AB175" s="669" t="s">
        <v>977</v>
      </c>
      <c r="AC175" s="657" t="s">
        <v>334</v>
      </c>
      <c r="AD175" s="681">
        <v>4.4939</v>
      </c>
      <c r="AE175" s="682">
        <f>AD175*L175</f>
        <v>4.4939</v>
      </c>
      <c r="AF175" s="875" t="s">
        <v>978</v>
      </c>
      <c r="AG175" s="657" t="s">
        <v>562</v>
      </c>
      <c r="AH175" s="683" t="s">
        <v>101</v>
      </c>
      <c r="AI175" s="803"/>
      <c r="AJ175" s="683"/>
      <c r="AK175" s="803"/>
      <c r="AL175" s="683">
        <f>I175</f>
        <v>8</v>
      </c>
      <c r="AM175" s="803"/>
      <c r="AN175" s="694"/>
      <c r="AO175" s="876"/>
      <c r="AP175" s="694">
        <f t="shared" si="176"/>
        <v>8</v>
      </c>
      <c r="AQ175" s="694"/>
      <c r="AR175" s="694"/>
      <c r="AS175" s="695"/>
      <c r="AT175" s="876"/>
      <c r="AU175" s="876"/>
      <c r="AV175" s="888"/>
      <c r="AW175" s="894"/>
      <c r="AX175" s="705">
        <f>I175</f>
        <v>8</v>
      </c>
      <c r="AY175" s="694"/>
      <c r="AZ175" s="694"/>
      <c r="BA175" s="706"/>
      <c r="BB175" s="694"/>
      <c r="BC175" s="694"/>
      <c r="BD175" s="694"/>
      <c r="BE175" s="694"/>
      <c r="BF175" s="694"/>
      <c r="BG175" s="694"/>
      <c r="BH175" s="694"/>
      <c r="BI175" s="694"/>
      <c r="BJ175" s="694">
        <f>I175</f>
        <v>8</v>
      </c>
      <c r="BK175" s="694"/>
      <c r="BL175" s="694" t="s">
        <v>102</v>
      </c>
      <c r="BM175" s="876"/>
      <c r="BN175" s="694">
        <f>I175</f>
        <v>8</v>
      </c>
      <c r="BO175" s="694"/>
      <c r="BP175" s="694"/>
      <c r="BQ175" s="721"/>
      <c r="BR175" s="694">
        <f t="shared" si="166"/>
        <v>0</v>
      </c>
      <c r="BS175" s="721">
        <f t="shared" si="175"/>
        <v>512488</v>
      </c>
      <c r="BT175" s="721">
        <f>BT170-BN175</f>
        <v>-8</v>
      </c>
      <c r="BU175" s="721">
        <f>BU170-BO175</f>
        <v>0</v>
      </c>
      <c r="BV175" s="721">
        <f>BV170-BP175</f>
        <v>0</v>
      </c>
      <c r="BW175" s="721">
        <f>BW170-BQ175</f>
        <v>0</v>
      </c>
      <c r="BX175" s="721"/>
      <c r="BY175" s="897"/>
      <c r="BZ175" s="729"/>
      <c r="CA175" s="729"/>
      <c r="CB175" s="729"/>
      <c r="CC175" s="729"/>
      <c r="CD175" s="729"/>
      <c r="CE175" s="729"/>
      <c r="CF175" s="729"/>
      <c r="CG175" s="729"/>
      <c r="CH175" s="729"/>
      <c r="CI175" s="729"/>
      <c r="CJ175" s="729"/>
      <c r="CK175" s="729"/>
      <c r="CL175" s="729"/>
      <c r="CM175" s="729"/>
      <c r="CN175" s="729"/>
      <c r="CO175" s="729"/>
      <c r="CP175" s="729"/>
      <c r="CQ175" s="729"/>
      <c r="CR175" s="729"/>
      <c r="CS175" s="729"/>
      <c r="CT175" s="729"/>
      <c r="CU175" s="729"/>
      <c r="CV175" s="729"/>
      <c r="CW175" s="729"/>
      <c r="CX175" s="729"/>
      <c r="CY175" s="729"/>
      <c r="CZ175" s="729"/>
      <c r="DA175" s="729"/>
      <c r="DB175" s="729"/>
      <c r="DC175" s="729"/>
      <c r="DD175" s="729"/>
      <c r="DE175" s="729"/>
      <c r="DF175" s="729"/>
      <c r="DG175" s="729"/>
      <c r="DH175" s="729"/>
      <c r="DI175" s="729"/>
      <c r="DJ175" s="729"/>
      <c r="DK175" s="729"/>
      <c r="DL175" s="729"/>
      <c r="DM175" s="729"/>
      <c r="DN175" s="729"/>
      <c r="DO175" s="729"/>
      <c r="DP175" s="729"/>
      <c r="DQ175" s="729"/>
      <c r="DR175" s="729"/>
      <c r="DS175" s="729"/>
      <c r="DT175" s="729"/>
      <c r="DU175" s="729"/>
      <c r="DV175" s="729"/>
      <c r="DW175" s="729"/>
      <c r="DX175" s="729"/>
      <c r="DY175" s="729"/>
      <c r="DZ175" s="729"/>
      <c r="EA175" s="729"/>
      <c r="EB175" s="729"/>
      <c r="EC175" s="729"/>
      <c r="ED175" s="729"/>
      <c r="EE175" s="729"/>
      <c r="EF175" s="729"/>
      <c r="EG175" s="729"/>
      <c r="EH175" s="729"/>
      <c r="EI175" s="729"/>
      <c r="EJ175" s="729"/>
      <c r="EK175" s="729"/>
      <c r="EL175" s="729"/>
      <c r="EM175" s="729"/>
      <c r="EN175" s="729"/>
      <c r="EO175" s="729"/>
      <c r="EP175" s="729"/>
      <c r="EQ175" s="729"/>
      <c r="ER175" s="729"/>
      <c r="ES175" s="729"/>
      <c r="ET175" s="729"/>
      <c r="EU175" s="729"/>
      <c r="EV175" s="729"/>
      <c r="EW175" s="729"/>
      <c r="EX175" s="729"/>
      <c r="EY175" s="729"/>
      <c r="EZ175" s="729"/>
      <c r="FA175" s="729"/>
      <c r="FB175" s="729"/>
      <c r="FC175" s="729"/>
      <c r="FD175" s="729"/>
      <c r="FE175" s="729"/>
      <c r="FF175" s="729"/>
      <c r="FG175" s="729"/>
      <c r="FH175" s="729"/>
      <c r="FI175" s="729"/>
      <c r="FJ175" s="729"/>
      <c r="FK175" s="729"/>
      <c r="FL175" s="729"/>
      <c r="FM175" s="729"/>
      <c r="FN175" s="729"/>
      <c r="FO175" s="729"/>
      <c r="FP175" s="729"/>
      <c r="FQ175" s="729"/>
      <c r="FR175" s="729"/>
      <c r="FS175" s="729"/>
      <c r="FT175" s="729"/>
      <c r="FU175" s="729"/>
      <c r="FV175" s="729"/>
      <c r="FW175" s="729"/>
      <c r="FX175" s="729"/>
      <c r="FY175" s="729"/>
      <c r="FZ175" s="729"/>
      <c r="GA175" s="729"/>
      <c r="GB175" s="729"/>
      <c r="GC175" s="729"/>
      <c r="GD175" s="729"/>
      <c r="GE175" s="729"/>
      <c r="GF175" s="729"/>
      <c r="GG175" s="729"/>
      <c r="GH175" s="729"/>
      <c r="GI175" s="729"/>
      <c r="GJ175" s="729"/>
      <c r="GK175" s="729"/>
      <c r="GL175" s="729"/>
      <c r="GM175" s="729"/>
      <c r="GN175" s="729"/>
      <c r="GO175" s="729"/>
      <c r="GP175" s="729"/>
      <c r="GQ175" s="729"/>
      <c r="GR175" s="729"/>
      <c r="GS175" s="729"/>
      <c r="GT175" s="729"/>
      <c r="GU175" s="729"/>
      <c r="GV175" s="729"/>
      <c r="GW175" s="729"/>
      <c r="GX175" s="729"/>
      <c r="GY175" s="729"/>
      <c r="GZ175" s="729"/>
      <c r="HA175" s="729"/>
      <c r="HB175" s="729"/>
      <c r="HC175" s="729"/>
      <c r="HD175" s="729"/>
      <c r="HE175" s="729"/>
      <c r="HF175" s="729"/>
      <c r="HG175" s="729"/>
      <c r="HH175" s="729"/>
      <c r="HI175" s="729"/>
      <c r="HJ175" s="729"/>
      <c r="HK175" s="729"/>
      <c r="HL175" s="729"/>
      <c r="HM175" s="729"/>
      <c r="HN175" s="729"/>
      <c r="HO175" s="729"/>
      <c r="HP175" s="729"/>
      <c r="HQ175" s="729"/>
      <c r="HR175" s="729"/>
      <c r="HS175" s="729"/>
      <c r="HT175" s="729"/>
      <c r="HU175" s="729"/>
      <c r="HV175" s="729"/>
      <c r="HW175" s="729"/>
      <c r="HX175" s="729"/>
      <c r="HY175" s="729"/>
      <c r="HZ175" s="729"/>
      <c r="IA175" s="729"/>
      <c r="IB175" s="729"/>
      <c r="IC175" s="729"/>
      <c r="ID175" s="729"/>
      <c r="IE175" s="729"/>
      <c r="IF175" s="729"/>
      <c r="IG175" s="729"/>
      <c r="IH175" s="729"/>
      <c r="II175" s="729"/>
      <c r="IJ175" s="729"/>
    </row>
    <row r="176" s="625" customFormat="1" ht="32" customHeight="1" spans="1:76">
      <c r="A176" s="651">
        <v>45824</v>
      </c>
      <c r="B176" s="643" t="s">
        <v>981</v>
      </c>
      <c r="C176" s="644" t="s">
        <v>89</v>
      </c>
      <c r="D176" s="645">
        <v>4500170160</v>
      </c>
      <c r="E176" s="650" t="s">
        <v>982</v>
      </c>
      <c r="F176" s="645" t="s">
        <v>983</v>
      </c>
      <c r="G176" s="649" t="s">
        <v>155</v>
      </c>
      <c r="H176" s="648" t="s">
        <v>3</v>
      </c>
      <c r="I176" s="657">
        <v>16</v>
      </c>
      <c r="J176" s="657">
        <v>0</v>
      </c>
      <c r="K176" s="657">
        <v>8</v>
      </c>
      <c r="L176" s="657">
        <v>2</v>
      </c>
      <c r="M176" s="658">
        <v>45856</v>
      </c>
      <c r="N176" s="658">
        <v>45852</v>
      </c>
      <c r="O176" s="659"/>
      <c r="P176" s="659" t="s">
        <v>93</v>
      </c>
      <c r="Q176" s="845"/>
      <c r="R176" s="845"/>
      <c r="S176" s="845"/>
      <c r="T176" s="845"/>
      <c r="U176" s="777" t="s">
        <v>916</v>
      </c>
      <c r="V176" s="659"/>
      <c r="W176" s="666" t="s">
        <v>984</v>
      </c>
      <c r="X176" s="666"/>
      <c r="Y176" s="666" t="s">
        <v>158</v>
      </c>
      <c r="Z176" s="666" t="s">
        <v>985</v>
      </c>
      <c r="AA176" s="666"/>
      <c r="AB176" s="650" t="s">
        <v>986</v>
      </c>
      <c r="AC176" s="657" t="s">
        <v>278</v>
      </c>
      <c r="AD176" s="681">
        <v>4.2589</v>
      </c>
      <c r="AE176" s="682">
        <f>AD176*I176</f>
        <v>68.1424</v>
      </c>
      <c r="AF176" s="657"/>
      <c r="AG176" s="648" t="s">
        <v>162</v>
      </c>
      <c r="AH176" s="657" t="s">
        <v>101</v>
      </c>
      <c r="AI176" s="790"/>
      <c r="AJ176" s="683"/>
      <c r="AK176" s="790"/>
      <c r="AL176" s="683">
        <f>I176</f>
        <v>16</v>
      </c>
      <c r="AM176" s="790"/>
      <c r="AN176" s="683"/>
      <c r="AO176" s="881"/>
      <c r="AP176" s="694">
        <f t="shared" si="176"/>
        <v>16</v>
      </c>
      <c r="AQ176" s="694"/>
      <c r="AR176" s="694"/>
      <c r="AS176" s="695"/>
      <c r="AT176" s="882"/>
      <c r="AU176" s="881"/>
      <c r="AV176" s="881"/>
      <c r="AW176" s="879"/>
      <c r="AX176" s="705"/>
      <c r="AY176" s="694">
        <f>I176</f>
        <v>16</v>
      </c>
      <c r="AZ176" s="694"/>
      <c r="BA176" s="706"/>
      <c r="BB176" s="694"/>
      <c r="BC176" s="694"/>
      <c r="BD176" s="694"/>
      <c r="BE176" s="694"/>
      <c r="BF176" s="694"/>
      <c r="BG176" s="694"/>
      <c r="BH176" s="694"/>
      <c r="BI176" s="694"/>
      <c r="BJ176" s="694"/>
      <c r="BK176" s="694">
        <f>I176</f>
        <v>16</v>
      </c>
      <c r="BL176" s="694" t="s">
        <v>102</v>
      </c>
      <c r="BM176" s="881"/>
      <c r="BN176" s="694"/>
      <c r="BO176" s="694">
        <f>I176</f>
        <v>16</v>
      </c>
      <c r="BP176" s="694"/>
      <c r="BQ176" s="694"/>
      <c r="BR176" s="694">
        <f t="shared" si="166"/>
        <v>0</v>
      </c>
      <c r="BS176" s="721"/>
      <c r="BT176" s="721"/>
      <c r="BU176" s="721"/>
      <c r="BV176" s="721"/>
      <c r="BW176" s="721"/>
      <c r="BX176" s="721"/>
    </row>
    <row r="177" s="625" customFormat="1" ht="32" customHeight="1" spans="1:76">
      <c r="A177" s="651">
        <v>45824</v>
      </c>
      <c r="B177" s="643" t="s">
        <v>981</v>
      </c>
      <c r="C177" s="644" t="s">
        <v>89</v>
      </c>
      <c r="D177" s="645">
        <v>4500170160</v>
      </c>
      <c r="E177" s="650" t="s">
        <v>987</v>
      </c>
      <c r="F177" s="645" t="s">
        <v>988</v>
      </c>
      <c r="G177" s="649" t="s">
        <v>155</v>
      </c>
      <c r="H177" s="648" t="s">
        <v>3</v>
      </c>
      <c r="I177" s="657">
        <v>16</v>
      </c>
      <c r="J177" s="657">
        <v>0</v>
      </c>
      <c r="K177" s="657">
        <v>8</v>
      </c>
      <c r="L177" s="657">
        <v>2</v>
      </c>
      <c r="M177" s="658">
        <v>45856</v>
      </c>
      <c r="N177" s="658">
        <v>45852</v>
      </c>
      <c r="O177" s="659"/>
      <c r="P177" s="659" t="s">
        <v>93</v>
      </c>
      <c r="Q177" s="845"/>
      <c r="R177" s="845"/>
      <c r="S177" s="845"/>
      <c r="T177" s="845"/>
      <c r="U177" s="777" t="s">
        <v>916</v>
      </c>
      <c r="V177" s="659"/>
      <c r="W177" s="666" t="s">
        <v>984</v>
      </c>
      <c r="X177" s="666"/>
      <c r="Y177" s="666" t="s">
        <v>158</v>
      </c>
      <c r="Z177" s="666" t="s">
        <v>985</v>
      </c>
      <c r="AA177" s="666"/>
      <c r="AB177" s="650" t="s">
        <v>986</v>
      </c>
      <c r="AC177" s="657" t="s">
        <v>278</v>
      </c>
      <c r="AD177" s="681">
        <v>4.2589</v>
      </c>
      <c r="AE177" s="682">
        <f t="shared" ref="AE177:AE190" si="177">AD177*I177</f>
        <v>68.1424</v>
      </c>
      <c r="AF177" s="657"/>
      <c r="AG177" s="648" t="s">
        <v>162</v>
      </c>
      <c r="AH177" s="657" t="s">
        <v>101</v>
      </c>
      <c r="AI177" s="790"/>
      <c r="AJ177" s="683"/>
      <c r="AK177" s="790"/>
      <c r="AL177" s="683">
        <f t="shared" ref="AL177:AL186" si="178">I177</f>
        <v>16</v>
      </c>
      <c r="AM177" s="790"/>
      <c r="AN177" s="683"/>
      <c r="AO177" s="881"/>
      <c r="AP177" s="694">
        <f t="shared" ref="AP177:AP190" si="179">I177</f>
        <v>16</v>
      </c>
      <c r="AQ177" s="694"/>
      <c r="AR177" s="694"/>
      <c r="AS177" s="695"/>
      <c r="AT177" s="882"/>
      <c r="AU177" s="881"/>
      <c r="AV177" s="881"/>
      <c r="AW177" s="879"/>
      <c r="AX177" s="705"/>
      <c r="AY177" s="694">
        <f>I177</f>
        <v>16</v>
      </c>
      <c r="AZ177" s="694"/>
      <c r="BA177" s="706"/>
      <c r="BB177" s="694"/>
      <c r="BC177" s="694"/>
      <c r="BD177" s="694"/>
      <c r="BE177" s="694"/>
      <c r="BF177" s="694"/>
      <c r="BG177" s="694"/>
      <c r="BH177" s="694"/>
      <c r="BI177" s="694"/>
      <c r="BJ177" s="694"/>
      <c r="BK177" s="694">
        <f t="shared" ref="BK177:BK186" si="180">I177</f>
        <v>16</v>
      </c>
      <c r="BL177" s="694" t="s">
        <v>102</v>
      </c>
      <c r="BM177" s="881"/>
      <c r="BN177" s="694"/>
      <c r="BO177" s="694">
        <f>I177</f>
        <v>16</v>
      </c>
      <c r="BP177" s="694"/>
      <c r="BQ177" s="694"/>
      <c r="BR177" s="694">
        <f t="shared" si="166"/>
        <v>0</v>
      </c>
      <c r="BS177" s="721"/>
      <c r="BT177" s="721"/>
      <c r="BU177" s="721"/>
      <c r="BV177" s="721"/>
      <c r="BW177" s="721"/>
      <c r="BX177" s="721"/>
    </row>
    <row r="178" s="625" customFormat="1" ht="32" customHeight="1" spans="1:76">
      <c r="A178" s="651">
        <v>45824</v>
      </c>
      <c r="B178" s="643" t="s">
        <v>981</v>
      </c>
      <c r="C178" s="644" t="s">
        <v>89</v>
      </c>
      <c r="D178" s="645">
        <v>4500170160</v>
      </c>
      <c r="E178" s="650" t="s">
        <v>989</v>
      </c>
      <c r="F178" s="645" t="s">
        <v>990</v>
      </c>
      <c r="G178" s="649" t="s">
        <v>548</v>
      </c>
      <c r="H178" s="648" t="s">
        <v>4</v>
      </c>
      <c r="I178" s="657">
        <v>16</v>
      </c>
      <c r="J178" s="657">
        <v>0</v>
      </c>
      <c r="K178" s="657">
        <v>8</v>
      </c>
      <c r="L178" s="657">
        <v>2</v>
      </c>
      <c r="M178" s="658">
        <v>45856</v>
      </c>
      <c r="N178" s="658">
        <v>45852</v>
      </c>
      <c r="O178" s="659"/>
      <c r="P178" s="659" t="s">
        <v>93</v>
      </c>
      <c r="Q178" s="845"/>
      <c r="R178" s="845"/>
      <c r="S178" s="845"/>
      <c r="T178" s="845"/>
      <c r="U178" s="777" t="s">
        <v>916</v>
      </c>
      <c r="V178" s="659"/>
      <c r="W178" s="666" t="s">
        <v>984</v>
      </c>
      <c r="X178" s="666"/>
      <c r="Y178" s="666" t="s">
        <v>158</v>
      </c>
      <c r="Z178" s="666" t="s">
        <v>985</v>
      </c>
      <c r="AA178" s="666"/>
      <c r="AB178" s="650" t="s">
        <v>986</v>
      </c>
      <c r="AC178" s="657" t="s">
        <v>278</v>
      </c>
      <c r="AD178" s="681">
        <v>4.1708</v>
      </c>
      <c r="AE178" s="682">
        <f t="shared" si="177"/>
        <v>66.7328</v>
      </c>
      <c r="AF178" s="657"/>
      <c r="AG178" s="657" t="s">
        <v>555</v>
      </c>
      <c r="AH178" s="657" t="s">
        <v>101</v>
      </c>
      <c r="AI178" s="790"/>
      <c r="AJ178" s="683"/>
      <c r="AK178" s="790"/>
      <c r="AL178" s="683">
        <f t="shared" si="178"/>
        <v>16</v>
      </c>
      <c r="AM178" s="790"/>
      <c r="AN178" s="683"/>
      <c r="AO178" s="881"/>
      <c r="AP178" s="694">
        <f t="shared" si="179"/>
        <v>16</v>
      </c>
      <c r="AQ178" s="694"/>
      <c r="AR178" s="694"/>
      <c r="AS178" s="695"/>
      <c r="AT178" s="882"/>
      <c r="AU178" s="881"/>
      <c r="AV178" s="881"/>
      <c r="AW178" s="879"/>
      <c r="AX178" s="705"/>
      <c r="AY178" s="694"/>
      <c r="AZ178" s="694">
        <f>I178</f>
        <v>16</v>
      </c>
      <c r="BA178" s="706"/>
      <c r="BB178" s="694"/>
      <c r="BC178" s="694"/>
      <c r="BD178" s="694"/>
      <c r="BE178" s="694"/>
      <c r="BF178" s="694"/>
      <c r="BG178" s="694"/>
      <c r="BH178" s="694"/>
      <c r="BI178" s="694"/>
      <c r="BJ178" s="694"/>
      <c r="BK178" s="694">
        <f t="shared" si="180"/>
        <v>16</v>
      </c>
      <c r="BL178" s="694" t="s">
        <v>102</v>
      </c>
      <c r="BM178" s="881"/>
      <c r="BN178" s="694"/>
      <c r="BO178" s="694"/>
      <c r="BP178" s="694">
        <f>I178</f>
        <v>16</v>
      </c>
      <c r="BQ178" s="694"/>
      <c r="BR178" s="694">
        <f t="shared" si="166"/>
        <v>0</v>
      </c>
      <c r="BS178" s="721"/>
      <c r="BT178" s="721"/>
      <c r="BU178" s="721"/>
      <c r="BV178" s="721"/>
      <c r="BW178" s="721"/>
      <c r="BX178" s="721"/>
    </row>
    <row r="179" s="625" customFormat="1" ht="32" customHeight="1" spans="1:76">
      <c r="A179" s="651">
        <v>45824</v>
      </c>
      <c r="B179" s="643" t="s">
        <v>981</v>
      </c>
      <c r="C179" s="644" t="s">
        <v>89</v>
      </c>
      <c r="D179" s="645">
        <v>4500170160</v>
      </c>
      <c r="E179" s="650" t="s">
        <v>991</v>
      </c>
      <c r="F179" s="645" t="s">
        <v>992</v>
      </c>
      <c r="G179" s="649" t="s">
        <v>165</v>
      </c>
      <c r="H179" s="648" t="s">
        <v>2</v>
      </c>
      <c r="I179" s="657">
        <v>8</v>
      </c>
      <c r="J179" s="657">
        <v>0</v>
      </c>
      <c r="K179" s="657">
        <v>8</v>
      </c>
      <c r="L179" s="657">
        <v>1</v>
      </c>
      <c r="M179" s="658">
        <v>45856</v>
      </c>
      <c r="N179" s="658">
        <v>45852</v>
      </c>
      <c r="O179" s="659"/>
      <c r="P179" s="659" t="s">
        <v>93</v>
      </c>
      <c r="Q179" s="845"/>
      <c r="R179" s="845"/>
      <c r="S179" s="845"/>
      <c r="T179" s="845"/>
      <c r="U179" s="777" t="s">
        <v>916</v>
      </c>
      <c r="V179" s="659"/>
      <c r="W179" s="666" t="s">
        <v>984</v>
      </c>
      <c r="X179" s="666"/>
      <c r="Y179" s="666" t="s">
        <v>158</v>
      </c>
      <c r="Z179" s="666" t="s">
        <v>985</v>
      </c>
      <c r="AA179" s="666"/>
      <c r="AB179" s="650" t="s">
        <v>986</v>
      </c>
      <c r="AC179" s="657" t="s">
        <v>278</v>
      </c>
      <c r="AD179" s="681">
        <v>4.2589</v>
      </c>
      <c r="AE179" s="682">
        <f t="shared" si="177"/>
        <v>34.0712</v>
      </c>
      <c r="AF179" s="657"/>
      <c r="AG179" s="648" t="s">
        <v>166</v>
      </c>
      <c r="AH179" s="657" t="s">
        <v>101</v>
      </c>
      <c r="AI179" s="790"/>
      <c r="AJ179" s="683"/>
      <c r="AK179" s="790"/>
      <c r="AL179" s="683">
        <f t="shared" si="178"/>
        <v>8</v>
      </c>
      <c r="AM179" s="790"/>
      <c r="AN179" s="683"/>
      <c r="AO179" s="881"/>
      <c r="AP179" s="694">
        <f t="shared" si="179"/>
        <v>8</v>
      </c>
      <c r="AQ179" s="694"/>
      <c r="AR179" s="694"/>
      <c r="AS179" s="695"/>
      <c r="AT179" s="882"/>
      <c r="AU179" s="881"/>
      <c r="AV179" s="881"/>
      <c r="AW179" s="879"/>
      <c r="AX179" s="705">
        <f>I179</f>
        <v>8</v>
      </c>
      <c r="AY179" s="694"/>
      <c r="AZ179" s="694"/>
      <c r="BA179" s="706"/>
      <c r="BB179" s="694"/>
      <c r="BC179" s="694"/>
      <c r="BD179" s="694"/>
      <c r="BE179" s="694"/>
      <c r="BF179" s="694"/>
      <c r="BG179" s="694"/>
      <c r="BH179" s="694"/>
      <c r="BI179" s="694"/>
      <c r="BJ179" s="694"/>
      <c r="BK179" s="694">
        <f t="shared" si="180"/>
        <v>8</v>
      </c>
      <c r="BL179" s="694" t="s">
        <v>102</v>
      </c>
      <c r="BM179" s="881"/>
      <c r="BN179" s="694">
        <f>I179</f>
        <v>8</v>
      </c>
      <c r="BO179" s="694"/>
      <c r="BP179" s="694"/>
      <c r="BQ179" s="694"/>
      <c r="BR179" s="694">
        <f t="shared" si="166"/>
        <v>0</v>
      </c>
      <c r="BS179" s="721"/>
      <c r="BT179" s="721"/>
      <c r="BU179" s="721"/>
      <c r="BV179" s="721"/>
      <c r="BW179" s="721"/>
      <c r="BX179" s="721"/>
    </row>
    <row r="180" s="625" customFormat="1" ht="32" customHeight="1" spans="1:76">
      <c r="A180" s="651">
        <v>45824</v>
      </c>
      <c r="B180" s="643" t="s">
        <v>981</v>
      </c>
      <c r="C180" s="644" t="s">
        <v>89</v>
      </c>
      <c r="D180" s="645">
        <v>4500170160</v>
      </c>
      <c r="E180" s="650" t="s">
        <v>993</v>
      </c>
      <c r="F180" s="645" t="s">
        <v>994</v>
      </c>
      <c r="G180" s="649" t="s">
        <v>165</v>
      </c>
      <c r="H180" s="648" t="s">
        <v>2</v>
      </c>
      <c r="I180" s="657">
        <v>8</v>
      </c>
      <c r="J180" s="657">
        <v>0</v>
      </c>
      <c r="K180" s="657">
        <v>8</v>
      </c>
      <c r="L180" s="657">
        <v>1</v>
      </c>
      <c r="M180" s="658">
        <v>45856</v>
      </c>
      <c r="N180" s="658">
        <v>45852</v>
      </c>
      <c r="O180" s="659"/>
      <c r="P180" s="659" t="s">
        <v>93</v>
      </c>
      <c r="Q180" s="845"/>
      <c r="R180" s="845"/>
      <c r="S180" s="845"/>
      <c r="T180" s="845"/>
      <c r="U180" s="777" t="s">
        <v>916</v>
      </c>
      <c r="V180" s="659"/>
      <c r="W180" s="666" t="s">
        <v>984</v>
      </c>
      <c r="X180" s="666"/>
      <c r="Y180" s="666" t="s">
        <v>158</v>
      </c>
      <c r="Z180" s="666" t="s">
        <v>985</v>
      </c>
      <c r="AA180" s="666"/>
      <c r="AB180" s="650" t="s">
        <v>986</v>
      </c>
      <c r="AC180" s="657" t="s">
        <v>278</v>
      </c>
      <c r="AD180" s="681">
        <v>4.2589</v>
      </c>
      <c r="AE180" s="682">
        <f t="shared" si="177"/>
        <v>34.0712</v>
      </c>
      <c r="AF180" s="657"/>
      <c r="AG180" s="648" t="s">
        <v>166</v>
      </c>
      <c r="AH180" s="657" t="s">
        <v>101</v>
      </c>
      <c r="AI180" s="790"/>
      <c r="AJ180" s="683"/>
      <c r="AK180" s="790"/>
      <c r="AL180" s="683">
        <f t="shared" si="178"/>
        <v>8</v>
      </c>
      <c r="AM180" s="790"/>
      <c r="AN180" s="683"/>
      <c r="AO180" s="881"/>
      <c r="AP180" s="694">
        <f t="shared" si="179"/>
        <v>8</v>
      </c>
      <c r="AQ180" s="694"/>
      <c r="AR180" s="694"/>
      <c r="AS180" s="695"/>
      <c r="AT180" s="882"/>
      <c r="AU180" s="881"/>
      <c r="AV180" s="881"/>
      <c r="AW180" s="879"/>
      <c r="AX180" s="705">
        <f t="shared" ref="AX180:AX186" si="181">I180</f>
        <v>8</v>
      </c>
      <c r="AY180" s="694"/>
      <c r="AZ180" s="694"/>
      <c r="BA180" s="706"/>
      <c r="BB180" s="694"/>
      <c r="BC180" s="694"/>
      <c r="BD180" s="694"/>
      <c r="BE180" s="694"/>
      <c r="BF180" s="694"/>
      <c r="BG180" s="694"/>
      <c r="BH180" s="694"/>
      <c r="BI180" s="694"/>
      <c r="BJ180" s="694"/>
      <c r="BK180" s="694">
        <f t="shared" si="180"/>
        <v>8</v>
      </c>
      <c r="BL180" s="694" t="s">
        <v>102</v>
      </c>
      <c r="BM180" s="881"/>
      <c r="BN180" s="694">
        <f t="shared" ref="BN180:BN186" si="182">I180</f>
        <v>8</v>
      </c>
      <c r="BO180" s="694"/>
      <c r="BP180" s="694"/>
      <c r="BQ180" s="694"/>
      <c r="BR180" s="694">
        <f t="shared" si="166"/>
        <v>0</v>
      </c>
      <c r="BS180" s="721"/>
      <c r="BT180" s="721"/>
      <c r="BU180" s="721"/>
      <c r="BV180" s="721"/>
      <c r="BW180" s="721"/>
      <c r="BX180" s="721"/>
    </row>
    <row r="181" s="625" customFormat="1" ht="32" customHeight="1" spans="1:76">
      <c r="A181" s="651">
        <v>45824</v>
      </c>
      <c r="B181" s="643" t="s">
        <v>981</v>
      </c>
      <c r="C181" s="644" t="s">
        <v>89</v>
      </c>
      <c r="D181" s="645">
        <v>4500170160</v>
      </c>
      <c r="E181" s="650" t="s">
        <v>995</v>
      </c>
      <c r="F181" s="645" t="s">
        <v>996</v>
      </c>
      <c r="G181" s="649" t="s">
        <v>165</v>
      </c>
      <c r="H181" s="648" t="s">
        <v>2</v>
      </c>
      <c r="I181" s="657">
        <v>8</v>
      </c>
      <c r="J181" s="657">
        <v>0</v>
      </c>
      <c r="K181" s="657">
        <v>8</v>
      </c>
      <c r="L181" s="657">
        <v>1</v>
      </c>
      <c r="M181" s="658">
        <v>45856</v>
      </c>
      <c r="N181" s="658">
        <v>45852</v>
      </c>
      <c r="O181" s="659"/>
      <c r="P181" s="659" t="s">
        <v>93</v>
      </c>
      <c r="Q181" s="845"/>
      <c r="R181" s="845"/>
      <c r="S181" s="845"/>
      <c r="T181" s="845"/>
      <c r="U181" s="777" t="s">
        <v>916</v>
      </c>
      <c r="V181" s="659"/>
      <c r="W181" s="666" t="s">
        <v>984</v>
      </c>
      <c r="X181" s="666"/>
      <c r="Y181" s="666" t="s">
        <v>158</v>
      </c>
      <c r="Z181" s="666" t="s">
        <v>985</v>
      </c>
      <c r="AA181" s="666"/>
      <c r="AB181" s="650" t="s">
        <v>986</v>
      </c>
      <c r="AC181" s="657" t="s">
        <v>278</v>
      </c>
      <c r="AD181" s="681">
        <v>4.2589</v>
      </c>
      <c r="AE181" s="682">
        <f t="shared" si="177"/>
        <v>34.0712</v>
      </c>
      <c r="AF181" s="657"/>
      <c r="AG181" s="648" t="s">
        <v>166</v>
      </c>
      <c r="AH181" s="657" t="s">
        <v>101</v>
      </c>
      <c r="AI181" s="790"/>
      <c r="AJ181" s="683"/>
      <c r="AK181" s="790"/>
      <c r="AL181" s="683">
        <f t="shared" si="178"/>
        <v>8</v>
      </c>
      <c r="AM181" s="790"/>
      <c r="AN181" s="683"/>
      <c r="AO181" s="881"/>
      <c r="AP181" s="694">
        <f t="shared" si="179"/>
        <v>8</v>
      </c>
      <c r="AQ181" s="694"/>
      <c r="AR181" s="694"/>
      <c r="AS181" s="695"/>
      <c r="AT181" s="882"/>
      <c r="AU181" s="881"/>
      <c r="AV181" s="881"/>
      <c r="AW181" s="879"/>
      <c r="AX181" s="705">
        <f t="shared" si="181"/>
        <v>8</v>
      </c>
      <c r="AY181" s="694"/>
      <c r="AZ181" s="694"/>
      <c r="BA181" s="706"/>
      <c r="BB181" s="694"/>
      <c r="BC181" s="694"/>
      <c r="BD181" s="694"/>
      <c r="BE181" s="694"/>
      <c r="BF181" s="694"/>
      <c r="BG181" s="694"/>
      <c r="BH181" s="694"/>
      <c r="BI181" s="694"/>
      <c r="BJ181" s="694"/>
      <c r="BK181" s="694">
        <f t="shared" si="180"/>
        <v>8</v>
      </c>
      <c r="BL181" s="694" t="s">
        <v>102</v>
      </c>
      <c r="BM181" s="881"/>
      <c r="BN181" s="694">
        <f t="shared" si="182"/>
        <v>8</v>
      </c>
      <c r="BO181" s="694"/>
      <c r="BP181" s="694"/>
      <c r="BQ181" s="694"/>
      <c r="BR181" s="694">
        <f t="shared" si="166"/>
        <v>0</v>
      </c>
      <c r="BS181" s="721"/>
      <c r="BT181" s="721"/>
      <c r="BU181" s="721"/>
      <c r="BV181" s="721"/>
      <c r="BW181" s="721"/>
      <c r="BX181" s="721"/>
    </row>
    <row r="182" s="625" customFormat="1" ht="32" customHeight="1" spans="1:76">
      <c r="A182" s="651">
        <v>45824</v>
      </c>
      <c r="B182" s="643" t="s">
        <v>981</v>
      </c>
      <c r="C182" s="644" t="s">
        <v>89</v>
      </c>
      <c r="D182" s="645">
        <v>4500170160</v>
      </c>
      <c r="E182" s="650" t="s">
        <v>997</v>
      </c>
      <c r="F182" s="645" t="s">
        <v>998</v>
      </c>
      <c r="G182" s="649" t="s">
        <v>165</v>
      </c>
      <c r="H182" s="648" t="s">
        <v>2</v>
      </c>
      <c r="I182" s="657">
        <v>8</v>
      </c>
      <c r="J182" s="657">
        <v>0</v>
      </c>
      <c r="K182" s="657">
        <v>8</v>
      </c>
      <c r="L182" s="657">
        <v>1</v>
      </c>
      <c r="M182" s="658">
        <v>45856</v>
      </c>
      <c r="N182" s="658">
        <v>45852</v>
      </c>
      <c r="O182" s="659"/>
      <c r="P182" s="659" t="s">
        <v>93</v>
      </c>
      <c r="Q182" s="845"/>
      <c r="R182" s="845"/>
      <c r="S182" s="845"/>
      <c r="T182" s="845"/>
      <c r="U182" s="777" t="s">
        <v>916</v>
      </c>
      <c r="V182" s="659"/>
      <c r="W182" s="666" t="s">
        <v>984</v>
      </c>
      <c r="X182" s="666"/>
      <c r="Y182" s="666" t="s">
        <v>158</v>
      </c>
      <c r="Z182" s="666" t="s">
        <v>985</v>
      </c>
      <c r="AA182" s="666"/>
      <c r="AB182" s="650" t="s">
        <v>986</v>
      </c>
      <c r="AC182" s="657" t="s">
        <v>278</v>
      </c>
      <c r="AD182" s="681">
        <v>4.2589</v>
      </c>
      <c r="AE182" s="682">
        <f t="shared" si="177"/>
        <v>34.0712</v>
      </c>
      <c r="AF182" s="657"/>
      <c r="AG182" s="648" t="s">
        <v>166</v>
      </c>
      <c r="AH182" s="657" t="s">
        <v>101</v>
      </c>
      <c r="AI182" s="790"/>
      <c r="AJ182" s="683"/>
      <c r="AK182" s="790"/>
      <c r="AL182" s="683">
        <f t="shared" si="178"/>
        <v>8</v>
      </c>
      <c r="AM182" s="790"/>
      <c r="AN182" s="683"/>
      <c r="AO182" s="881"/>
      <c r="AP182" s="694">
        <f t="shared" si="179"/>
        <v>8</v>
      </c>
      <c r="AQ182" s="694"/>
      <c r="AR182" s="694"/>
      <c r="AS182" s="695"/>
      <c r="AT182" s="882"/>
      <c r="AU182" s="881"/>
      <c r="AV182" s="881"/>
      <c r="AW182" s="879"/>
      <c r="AX182" s="705">
        <f t="shared" si="181"/>
        <v>8</v>
      </c>
      <c r="AY182" s="694"/>
      <c r="AZ182" s="694"/>
      <c r="BA182" s="706"/>
      <c r="BB182" s="694"/>
      <c r="BC182" s="694"/>
      <c r="BD182" s="694"/>
      <c r="BE182" s="694"/>
      <c r="BF182" s="694"/>
      <c r="BG182" s="694"/>
      <c r="BH182" s="694"/>
      <c r="BI182" s="694"/>
      <c r="BJ182" s="694"/>
      <c r="BK182" s="694">
        <f t="shared" si="180"/>
        <v>8</v>
      </c>
      <c r="BL182" s="694" t="s">
        <v>102</v>
      </c>
      <c r="BM182" s="881"/>
      <c r="BN182" s="694">
        <f t="shared" si="182"/>
        <v>8</v>
      </c>
      <c r="BO182" s="694"/>
      <c r="BP182" s="694"/>
      <c r="BQ182" s="694"/>
      <c r="BR182" s="694">
        <f t="shared" si="166"/>
        <v>0</v>
      </c>
      <c r="BS182" s="721"/>
      <c r="BT182" s="721"/>
      <c r="BU182" s="721"/>
      <c r="BV182" s="721"/>
      <c r="BW182" s="721"/>
      <c r="BX182" s="721"/>
    </row>
    <row r="183" s="625" customFormat="1" ht="32" customHeight="1" spans="1:76">
      <c r="A183" s="651">
        <v>45824</v>
      </c>
      <c r="B183" s="643" t="s">
        <v>981</v>
      </c>
      <c r="C183" s="644" t="s">
        <v>89</v>
      </c>
      <c r="D183" s="645">
        <v>4500170160</v>
      </c>
      <c r="E183" s="650" t="s">
        <v>999</v>
      </c>
      <c r="F183" s="645" t="s">
        <v>1000</v>
      </c>
      <c r="G183" s="649" t="s">
        <v>165</v>
      </c>
      <c r="H183" s="648" t="s">
        <v>2</v>
      </c>
      <c r="I183" s="657">
        <v>8</v>
      </c>
      <c r="J183" s="657">
        <v>0</v>
      </c>
      <c r="K183" s="657">
        <v>8</v>
      </c>
      <c r="L183" s="657">
        <v>1</v>
      </c>
      <c r="M183" s="658">
        <v>45856</v>
      </c>
      <c r="N183" s="658">
        <v>45852</v>
      </c>
      <c r="O183" s="659"/>
      <c r="P183" s="659" t="s">
        <v>93</v>
      </c>
      <c r="Q183" s="845"/>
      <c r="R183" s="845"/>
      <c r="S183" s="845"/>
      <c r="T183" s="845"/>
      <c r="U183" s="777" t="s">
        <v>916</v>
      </c>
      <c r="V183" s="659"/>
      <c r="W183" s="666" t="s">
        <v>984</v>
      </c>
      <c r="X183" s="666"/>
      <c r="Y183" s="666" t="s">
        <v>158</v>
      </c>
      <c r="Z183" s="666" t="s">
        <v>985</v>
      </c>
      <c r="AA183" s="666"/>
      <c r="AB183" s="650" t="s">
        <v>986</v>
      </c>
      <c r="AC183" s="657" t="s">
        <v>278</v>
      </c>
      <c r="AD183" s="681">
        <v>4.2589</v>
      </c>
      <c r="AE183" s="682">
        <f t="shared" si="177"/>
        <v>34.0712</v>
      </c>
      <c r="AF183" s="657"/>
      <c r="AG183" s="648" t="s">
        <v>166</v>
      </c>
      <c r="AH183" s="657" t="s">
        <v>101</v>
      </c>
      <c r="AI183" s="790"/>
      <c r="AJ183" s="683"/>
      <c r="AK183" s="790"/>
      <c r="AL183" s="683">
        <f t="shared" si="178"/>
        <v>8</v>
      </c>
      <c r="AM183" s="790"/>
      <c r="AN183" s="683"/>
      <c r="AO183" s="881"/>
      <c r="AP183" s="694">
        <f t="shared" si="179"/>
        <v>8</v>
      </c>
      <c r="AQ183" s="694"/>
      <c r="AR183" s="694"/>
      <c r="AS183" s="695"/>
      <c r="AT183" s="882"/>
      <c r="AU183" s="881"/>
      <c r="AV183" s="881"/>
      <c r="AW183" s="879"/>
      <c r="AX183" s="705">
        <f t="shared" si="181"/>
        <v>8</v>
      </c>
      <c r="AY183" s="694"/>
      <c r="AZ183" s="694"/>
      <c r="BA183" s="706"/>
      <c r="BB183" s="694"/>
      <c r="BC183" s="694"/>
      <c r="BD183" s="694"/>
      <c r="BE183" s="694"/>
      <c r="BF183" s="694"/>
      <c r="BG183" s="694"/>
      <c r="BH183" s="694"/>
      <c r="BI183" s="694"/>
      <c r="BJ183" s="694"/>
      <c r="BK183" s="694">
        <f t="shared" si="180"/>
        <v>8</v>
      </c>
      <c r="BL183" s="694" t="s">
        <v>102</v>
      </c>
      <c r="BM183" s="881"/>
      <c r="BN183" s="694">
        <f t="shared" si="182"/>
        <v>8</v>
      </c>
      <c r="BO183" s="694"/>
      <c r="BP183" s="694"/>
      <c r="BQ183" s="694"/>
      <c r="BR183" s="694">
        <f t="shared" si="166"/>
        <v>0</v>
      </c>
      <c r="BS183" s="721"/>
      <c r="BT183" s="721"/>
      <c r="BU183" s="721"/>
      <c r="BV183" s="721"/>
      <c r="BW183" s="721"/>
      <c r="BX183" s="721"/>
    </row>
    <row r="184" s="625" customFormat="1" ht="32" customHeight="1" spans="1:76">
      <c r="A184" s="651">
        <v>45824</v>
      </c>
      <c r="B184" s="643" t="s">
        <v>981</v>
      </c>
      <c r="C184" s="644" t="s">
        <v>89</v>
      </c>
      <c r="D184" s="645">
        <v>4500170160</v>
      </c>
      <c r="E184" s="650" t="s">
        <v>1001</v>
      </c>
      <c r="F184" s="645" t="s">
        <v>1002</v>
      </c>
      <c r="G184" s="649" t="s">
        <v>165</v>
      </c>
      <c r="H184" s="648" t="s">
        <v>2</v>
      </c>
      <c r="I184" s="657">
        <v>8</v>
      </c>
      <c r="J184" s="657">
        <v>0</v>
      </c>
      <c r="K184" s="657">
        <v>8</v>
      </c>
      <c r="L184" s="657">
        <v>1</v>
      </c>
      <c r="M184" s="658">
        <v>45856</v>
      </c>
      <c r="N184" s="658">
        <v>45852</v>
      </c>
      <c r="O184" s="659"/>
      <c r="P184" s="659" t="s">
        <v>93</v>
      </c>
      <c r="Q184" s="845"/>
      <c r="R184" s="845"/>
      <c r="S184" s="845"/>
      <c r="T184" s="845"/>
      <c r="U184" s="777" t="s">
        <v>916</v>
      </c>
      <c r="V184" s="659"/>
      <c r="W184" s="666" t="s">
        <v>984</v>
      </c>
      <c r="X184" s="666"/>
      <c r="Y184" s="666" t="s">
        <v>158</v>
      </c>
      <c r="Z184" s="666" t="s">
        <v>985</v>
      </c>
      <c r="AA184" s="666"/>
      <c r="AB184" s="650" t="s">
        <v>986</v>
      </c>
      <c r="AC184" s="657" t="s">
        <v>278</v>
      </c>
      <c r="AD184" s="681">
        <v>4.2589</v>
      </c>
      <c r="AE184" s="682">
        <f t="shared" si="177"/>
        <v>34.0712</v>
      </c>
      <c r="AF184" s="657"/>
      <c r="AG184" s="648" t="s">
        <v>166</v>
      </c>
      <c r="AH184" s="657" t="s">
        <v>101</v>
      </c>
      <c r="AI184" s="790"/>
      <c r="AJ184" s="683"/>
      <c r="AK184" s="790"/>
      <c r="AL184" s="683">
        <f t="shared" si="178"/>
        <v>8</v>
      </c>
      <c r="AM184" s="790"/>
      <c r="AN184" s="683"/>
      <c r="AO184" s="881"/>
      <c r="AP184" s="694">
        <f t="shared" si="179"/>
        <v>8</v>
      </c>
      <c r="AQ184" s="694"/>
      <c r="AR184" s="694"/>
      <c r="AS184" s="695"/>
      <c r="AT184" s="882"/>
      <c r="AU184" s="881"/>
      <c r="AV184" s="881"/>
      <c r="AW184" s="879"/>
      <c r="AX184" s="705">
        <f t="shared" si="181"/>
        <v>8</v>
      </c>
      <c r="AY184" s="694"/>
      <c r="AZ184" s="694"/>
      <c r="BA184" s="706"/>
      <c r="BB184" s="694"/>
      <c r="BC184" s="694"/>
      <c r="BD184" s="694"/>
      <c r="BE184" s="694"/>
      <c r="BF184" s="694"/>
      <c r="BG184" s="694"/>
      <c r="BH184" s="694"/>
      <c r="BI184" s="694"/>
      <c r="BJ184" s="694"/>
      <c r="BK184" s="694">
        <f t="shared" si="180"/>
        <v>8</v>
      </c>
      <c r="BL184" s="694" t="s">
        <v>102</v>
      </c>
      <c r="BM184" s="881"/>
      <c r="BN184" s="694">
        <f t="shared" si="182"/>
        <v>8</v>
      </c>
      <c r="BO184" s="694"/>
      <c r="BP184" s="694"/>
      <c r="BQ184" s="694"/>
      <c r="BR184" s="694">
        <f t="shared" si="166"/>
        <v>0</v>
      </c>
      <c r="BS184" s="721"/>
      <c r="BT184" s="721"/>
      <c r="BU184" s="721"/>
      <c r="BV184" s="721"/>
      <c r="BW184" s="721"/>
      <c r="BX184" s="721"/>
    </row>
    <row r="185" s="625" customFormat="1" ht="32" customHeight="1" spans="1:76">
      <c r="A185" s="651">
        <v>45824</v>
      </c>
      <c r="B185" s="643" t="s">
        <v>981</v>
      </c>
      <c r="C185" s="644" t="s">
        <v>89</v>
      </c>
      <c r="D185" s="645">
        <v>4500170160</v>
      </c>
      <c r="E185" s="650" t="s">
        <v>1003</v>
      </c>
      <c r="F185" s="645" t="s">
        <v>1004</v>
      </c>
      <c r="G185" s="649" t="s">
        <v>165</v>
      </c>
      <c r="H185" s="648" t="s">
        <v>2</v>
      </c>
      <c r="I185" s="657">
        <v>8</v>
      </c>
      <c r="J185" s="657">
        <v>0</v>
      </c>
      <c r="K185" s="657">
        <v>8</v>
      </c>
      <c r="L185" s="657">
        <v>1</v>
      </c>
      <c r="M185" s="658">
        <v>45856</v>
      </c>
      <c r="N185" s="658">
        <v>45852</v>
      </c>
      <c r="O185" s="659"/>
      <c r="P185" s="659" t="s">
        <v>93</v>
      </c>
      <c r="Q185" s="845"/>
      <c r="R185" s="845"/>
      <c r="S185" s="845"/>
      <c r="T185" s="845"/>
      <c r="U185" s="777" t="s">
        <v>916</v>
      </c>
      <c r="V185" s="659"/>
      <c r="W185" s="666" t="s">
        <v>984</v>
      </c>
      <c r="X185" s="666"/>
      <c r="Y185" s="666" t="s">
        <v>158</v>
      </c>
      <c r="Z185" s="666" t="s">
        <v>985</v>
      </c>
      <c r="AA185" s="666"/>
      <c r="AB185" s="650" t="s">
        <v>986</v>
      </c>
      <c r="AC185" s="657" t="s">
        <v>278</v>
      </c>
      <c r="AD185" s="681">
        <v>4.2589</v>
      </c>
      <c r="AE185" s="682">
        <f t="shared" si="177"/>
        <v>34.0712</v>
      </c>
      <c r="AF185" s="657"/>
      <c r="AG185" s="648" t="s">
        <v>166</v>
      </c>
      <c r="AH185" s="657" t="s">
        <v>101</v>
      </c>
      <c r="AI185" s="790"/>
      <c r="AJ185" s="683"/>
      <c r="AK185" s="790"/>
      <c r="AL185" s="683">
        <f t="shared" si="178"/>
        <v>8</v>
      </c>
      <c r="AM185" s="790"/>
      <c r="AN185" s="683"/>
      <c r="AO185" s="881"/>
      <c r="AP185" s="694">
        <f t="shared" si="179"/>
        <v>8</v>
      </c>
      <c r="AQ185" s="694"/>
      <c r="AR185" s="694"/>
      <c r="AS185" s="695"/>
      <c r="AT185" s="882"/>
      <c r="AU185" s="881"/>
      <c r="AV185" s="881"/>
      <c r="AW185" s="879"/>
      <c r="AX185" s="705">
        <f t="shared" si="181"/>
        <v>8</v>
      </c>
      <c r="AY185" s="694"/>
      <c r="AZ185" s="694"/>
      <c r="BA185" s="706"/>
      <c r="BB185" s="694"/>
      <c r="BC185" s="694"/>
      <c r="BD185" s="694"/>
      <c r="BE185" s="694"/>
      <c r="BF185" s="694"/>
      <c r="BG185" s="694"/>
      <c r="BH185" s="694"/>
      <c r="BI185" s="694"/>
      <c r="BJ185" s="694"/>
      <c r="BK185" s="694">
        <f t="shared" si="180"/>
        <v>8</v>
      </c>
      <c r="BL185" s="694" t="s">
        <v>102</v>
      </c>
      <c r="BM185" s="881"/>
      <c r="BN185" s="694">
        <f t="shared" si="182"/>
        <v>8</v>
      </c>
      <c r="BO185" s="694"/>
      <c r="BP185" s="694"/>
      <c r="BQ185" s="694"/>
      <c r="BR185" s="694">
        <f t="shared" si="166"/>
        <v>0</v>
      </c>
      <c r="BS185" s="721"/>
      <c r="BT185" s="721"/>
      <c r="BU185" s="721"/>
      <c r="BV185" s="721"/>
      <c r="BW185" s="721"/>
      <c r="BX185" s="721"/>
    </row>
    <row r="186" s="625" customFormat="1" ht="32" customHeight="1" spans="1:76">
      <c r="A186" s="651">
        <v>45824</v>
      </c>
      <c r="B186" s="643" t="s">
        <v>981</v>
      </c>
      <c r="C186" s="644" t="s">
        <v>89</v>
      </c>
      <c r="D186" s="645">
        <v>4500170160</v>
      </c>
      <c r="E186" s="650" t="s">
        <v>1005</v>
      </c>
      <c r="F186" s="645" t="s">
        <v>1006</v>
      </c>
      <c r="G186" s="649" t="s">
        <v>165</v>
      </c>
      <c r="H186" s="648" t="s">
        <v>2</v>
      </c>
      <c r="I186" s="657">
        <v>8</v>
      </c>
      <c r="J186" s="657">
        <v>0</v>
      </c>
      <c r="K186" s="657">
        <v>8</v>
      </c>
      <c r="L186" s="657">
        <v>1</v>
      </c>
      <c r="M186" s="658">
        <v>45856</v>
      </c>
      <c r="N186" s="658">
        <v>45852</v>
      </c>
      <c r="O186" s="659"/>
      <c r="P186" s="659" t="s">
        <v>93</v>
      </c>
      <c r="Q186" s="845"/>
      <c r="R186" s="845"/>
      <c r="S186" s="845"/>
      <c r="T186" s="845"/>
      <c r="U186" s="777" t="s">
        <v>916</v>
      </c>
      <c r="V186" s="659"/>
      <c r="W186" s="666" t="s">
        <v>984</v>
      </c>
      <c r="X186" s="666"/>
      <c r="Y186" s="666" t="s">
        <v>158</v>
      </c>
      <c r="Z186" s="666" t="s">
        <v>985</v>
      </c>
      <c r="AA186" s="666"/>
      <c r="AB186" s="650" t="s">
        <v>986</v>
      </c>
      <c r="AC186" s="657" t="s">
        <v>278</v>
      </c>
      <c r="AD186" s="681">
        <v>4.2589</v>
      </c>
      <c r="AE186" s="682">
        <f t="shared" si="177"/>
        <v>34.0712</v>
      </c>
      <c r="AF186" s="657"/>
      <c r="AG186" s="648" t="s">
        <v>166</v>
      </c>
      <c r="AH186" s="657" t="s">
        <v>101</v>
      </c>
      <c r="AI186" s="790"/>
      <c r="AJ186" s="683"/>
      <c r="AK186" s="790"/>
      <c r="AL186" s="683">
        <f t="shared" si="178"/>
        <v>8</v>
      </c>
      <c r="AM186" s="790"/>
      <c r="AN186" s="683"/>
      <c r="AO186" s="881"/>
      <c r="AP186" s="694">
        <f t="shared" si="179"/>
        <v>8</v>
      </c>
      <c r="AQ186" s="694"/>
      <c r="AR186" s="694"/>
      <c r="AS186" s="695"/>
      <c r="AT186" s="882"/>
      <c r="AU186" s="881"/>
      <c r="AV186" s="881"/>
      <c r="AW186" s="879"/>
      <c r="AX186" s="705">
        <f t="shared" si="181"/>
        <v>8</v>
      </c>
      <c r="AY186" s="694"/>
      <c r="AZ186" s="694"/>
      <c r="BA186" s="706"/>
      <c r="BB186" s="694"/>
      <c r="BC186" s="694"/>
      <c r="BD186" s="694"/>
      <c r="BE186" s="694"/>
      <c r="BF186" s="694"/>
      <c r="BG186" s="694"/>
      <c r="BH186" s="694"/>
      <c r="BI186" s="694"/>
      <c r="BJ186" s="694"/>
      <c r="BK186" s="694">
        <f t="shared" si="180"/>
        <v>8</v>
      </c>
      <c r="BL186" s="694" t="s">
        <v>102</v>
      </c>
      <c r="BM186" s="881"/>
      <c r="BN186" s="694">
        <f t="shared" si="182"/>
        <v>8</v>
      </c>
      <c r="BO186" s="694"/>
      <c r="BP186" s="694"/>
      <c r="BQ186" s="694"/>
      <c r="BR186" s="694">
        <f t="shared" si="166"/>
        <v>0</v>
      </c>
      <c r="BS186" s="721"/>
      <c r="BT186" s="721"/>
      <c r="BU186" s="721"/>
      <c r="BV186" s="721"/>
      <c r="BW186" s="721"/>
      <c r="BX186" s="721"/>
    </row>
    <row r="187" s="625" customFormat="1" ht="32" customHeight="1" spans="1:76">
      <c r="A187" s="642">
        <v>45812</v>
      </c>
      <c r="B187" s="643" t="s">
        <v>572</v>
      </c>
      <c r="C187" s="644" t="s">
        <v>573</v>
      </c>
      <c r="D187" s="645">
        <v>4500168727</v>
      </c>
      <c r="E187" s="650"/>
      <c r="F187" s="645" t="s">
        <v>1007</v>
      </c>
      <c r="G187" s="649" t="s">
        <v>548</v>
      </c>
      <c r="H187" s="648" t="s">
        <v>4</v>
      </c>
      <c r="I187" s="657">
        <v>1552</v>
      </c>
      <c r="J187" s="657">
        <v>0</v>
      </c>
      <c r="K187" s="657">
        <v>8</v>
      </c>
      <c r="L187" s="657">
        <f>I187/K187</f>
        <v>194</v>
      </c>
      <c r="M187" s="658">
        <v>45848</v>
      </c>
      <c r="N187" s="658">
        <v>45845</v>
      </c>
      <c r="O187" s="659"/>
      <c r="P187" s="659" t="s">
        <v>93</v>
      </c>
      <c r="Q187" s="845"/>
      <c r="R187" s="845"/>
      <c r="S187" s="845"/>
      <c r="T187" s="845"/>
      <c r="U187" s="777" t="s">
        <v>1008</v>
      </c>
      <c r="V187" s="659"/>
      <c r="W187" s="666" t="s">
        <v>1009</v>
      </c>
      <c r="X187" s="666"/>
      <c r="Y187" s="666" t="s">
        <v>1010</v>
      </c>
      <c r="Z187" s="666"/>
      <c r="AA187" s="666"/>
      <c r="AB187" s="650" t="s">
        <v>1011</v>
      </c>
      <c r="AC187" s="657" t="s">
        <v>672</v>
      </c>
      <c r="AD187" s="681">
        <v>4.1596</v>
      </c>
      <c r="AE187" s="682">
        <f t="shared" si="177"/>
        <v>6455.6992</v>
      </c>
      <c r="AF187" s="657" t="s">
        <v>1012</v>
      </c>
      <c r="AG187" s="657" t="s">
        <v>548</v>
      </c>
      <c r="AH187" s="657" t="s">
        <v>101</v>
      </c>
      <c r="AI187" s="787"/>
      <c r="AJ187" s="683">
        <f>I187</f>
        <v>1552</v>
      </c>
      <c r="AK187" s="787"/>
      <c r="AL187" s="683"/>
      <c r="AM187" s="787"/>
      <c r="AN187" s="683"/>
      <c r="AO187" s="861"/>
      <c r="AP187" s="694">
        <f t="shared" si="179"/>
        <v>1552</v>
      </c>
      <c r="AQ187" s="694"/>
      <c r="AR187" s="694"/>
      <c r="AS187" s="695"/>
      <c r="AT187" s="885"/>
      <c r="AU187" s="861"/>
      <c r="AV187" s="861"/>
      <c r="AW187" s="892"/>
      <c r="AX187" s="705"/>
      <c r="AY187" s="694"/>
      <c r="AZ187" s="694">
        <f>I188</f>
        <v>2032</v>
      </c>
      <c r="BA187" s="706"/>
      <c r="BB187" s="715"/>
      <c r="BC187" s="694"/>
      <c r="BD187" s="694"/>
      <c r="BE187" s="694"/>
      <c r="BF187" s="694"/>
      <c r="BG187" s="694"/>
      <c r="BH187" s="694"/>
      <c r="BI187" s="694"/>
      <c r="BJ187" s="694">
        <f t="shared" ref="BJ187:BJ197" si="183">I187</f>
        <v>1552</v>
      </c>
      <c r="BK187" s="694"/>
      <c r="BL187" s="694" t="s">
        <v>102</v>
      </c>
      <c r="BM187" s="861"/>
      <c r="BN187" s="694"/>
      <c r="BO187" s="694"/>
      <c r="BP187" s="694">
        <f>I187</f>
        <v>1552</v>
      </c>
      <c r="BQ187" s="694"/>
      <c r="BR187" s="694">
        <f t="shared" si="166"/>
        <v>0</v>
      </c>
      <c r="BS187" s="721"/>
      <c r="BT187" s="721"/>
      <c r="BU187" s="721"/>
      <c r="BV187" s="721"/>
      <c r="BW187" s="721"/>
      <c r="BX187" s="721"/>
    </row>
    <row r="188" s="625" customFormat="1" ht="32" customHeight="1" spans="1:76">
      <c r="A188" s="642">
        <v>45812</v>
      </c>
      <c r="B188" s="643" t="s">
        <v>572</v>
      </c>
      <c r="C188" s="644" t="s">
        <v>573</v>
      </c>
      <c r="D188" s="645">
        <v>4500168727</v>
      </c>
      <c r="E188" s="650"/>
      <c r="F188" s="645" t="s">
        <v>1013</v>
      </c>
      <c r="G188" s="649" t="s">
        <v>273</v>
      </c>
      <c r="H188" s="648" t="s">
        <v>2</v>
      </c>
      <c r="I188" s="657">
        <v>2032</v>
      </c>
      <c r="J188" s="657">
        <v>0</v>
      </c>
      <c r="K188" s="657">
        <v>8</v>
      </c>
      <c r="L188" s="657">
        <f t="shared" ref="L188:L197" si="184">I188/K188</f>
        <v>254</v>
      </c>
      <c r="M188" s="658">
        <v>45848</v>
      </c>
      <c r="N188" s="658">
        <v>45845</v>
      </c>
      <c r="O188" s="659"/>
      <c r="P188" s="659" t="s">
        <v>93</v>
      </c>
      <c r="Q188" s="845"/>
      <c r="R188" s="845"/>
      <c r="S188" s="845"/>
      <c r="T188" s="845"/>
      <c r="U188" s="777" t="s">
        <v>1014</v>
      </c>
      <c r="V188" s="659"/>
      <c r="W188" s="666" t="s">
        <v>1009</v>
      </c>
      <c r="X188" s="666"/>
      <c r="Y188" s="666" t="s">
        <v>1010</v>
      </c>
      <c r="Z188" s="666"/>
      <c r="AA188" s="666"/>
      <c r="AB188" s="650" t="s">
        <v>1011</v>
      </c>
      <c r="AC188" s="657" t="s">
        <v>672</v>
      </c>
      <c r="AD188" s="681">
        <v>4.1486</v>
      </c>
      <c r="AE188" s="682">
        <f t="shared" si="177"/>
        <v>8429.9552</v>
      </c>
      <c r="AF188" s="657" t="s">
        <v>1015</v>
      </c>
      <c r="AG188" s="657" t="s">
        <v>273</v>
      </c>
      <c r="AH188" s="657" t="s">
        <v>101</v>
      </c>
      <c r="AI188" s="787"/>
      <c r="AJ188" s="683">
        <f>I188</f>
        <v>2032</v>
      </c>
      <c r="AK188" s="787"/>
      <c r="AL188" s="683"/>
      <c r="AM188" s="787"/>
      <c r="AN188" s="683"/>
      <c r="AO188" s="861"/>
      <c r="AP188" s="694">
        <f t="shared" si="179"/>
        <v>2032</v>
      </c>
      <c r="AQ188" s="694"/>
      <c r="AR188" s="694"/>
      <c r="AS188" s="695"/>
      <c r="AT188" s="885"/>
      <c r="AU188" s="861"/>
      <c r="AV188" s="861"/>
      <c r="AW188" s="892"/>
      <c r="AX188" s="705">
        <f>I188</f>
        <v>2032</v>
      </c>
      <c r="AY188" s="694"/>
      <c r="AZ188" s="694"/>
      <c r="BA188" s="706"/>
      <c r="BB188" s="715"/>
      <c r="BC188" s="694"/>
      <c r="BD188" s="694"/>
      <c r="BE188" s="694"/>
      <c r="BF188" s="694"/>
      <c r="BG188" s="694"/>
      <c r="BH188" s="694"/>
      <c r="BI188" s="694"/>
      <c r="BJ188" s="694">
        <f t="shared" si="183"/>
        <v>2032</v>
      </c>
      <c r="BK188" s="694"/>
      <c r="BL188" s="694" t="s">
        <v>102</v>
      </c>
      <c r="BM188" s="861"/>
      <c r="BN188" s="694">
        <f>I188</f>
        <v>2032</v>
      </c>
      <c r="BO188" s="694"/>
      <c r="BP188" s="694"/>
      <c r="BQ188" s="694"/>
      <c r="BR188" s="694">
        <f t="shared" si="166"/>
        <v>0</v>
      </c>
      <c r="BS188" s="721"/>
      <c r="BT188" s="721"/>
      <c r="BU188" s="721"/>
      <c r="BV188" s="721"/>
      <c r="BW188" s="721"/>
      <c r="BX188" s="721"/>
    </row>
    <row r="189" s="625" customFormat="1" ht="32" customHeight="1" spans="1:76">
      <c r="A189" s="642">
        <v>45812</v>
      </c>
      <c r="B189" s="643" t="s">
        <v>572</v>
      </c>
      <c r="C189" s="644" t="s">
        <v>573</v>
      </c>
      <c r="D189" s="645">
        <v>4500168727</v>
      </c>
      <c r="E189" s="650"/>
      <c r="F189" s="645" t="s">
        <v>1016</v>
      </c>
      <c r="G189" s="649" t="s">
        <v>564</v>
      </c>
      <c r="H189" s="648" t="s">
        <v>3</v>
      </c>
      <c r="I189" s="657">
        <v>2032</v>
      </c>
      <c r="J189" s="657">
        <v>0</v>
      </c>
      <c r="K189" s="657">
        <v>8</v>
      </c>
      <c r="L189" s="657">
        <f t="shared" si="184"/>
        <v>254</v>
      </c>
      <c r="M189" s="658">
        <v>45848</v>
      </c>
      <c r="N189" s="658">
        <v>45845</v>
      </c>
      <c r="O189" s="659"/>
      <c r="P189" s="659" t="s">
        <v>93</v>
      </c>
      <c r="Q189" s="845"/>
      <c r="R189" s="845"/>
      <c r="S189" s="845"/>
      <c r="T189" s="845"/>
      <c r="U189" s="777" t="s">
        <v>1014</v>
      </c>
      <c r="V189" s="659"/>
      <c r="W189" s="666" t="s">
        <v>1009</v>
      </c>
      <c r="X189" s="666"/>
      <c r="Y189" s="666" t="s">
        <v>1010</v>
      </c>
      <c r="Z189" s="666"/>
      <c r="AA189" s="666"/>
      <c r="AB189" s="650" t="s">
        <v>1011</v>
      </c>
      <c r="AC189" s="657" t="s">
        <v>672</v>
      </c>
      <c r="AD189" s="681">
        <v>4.1486</v>
      </c>
      <c r="AE189" s="682">
        <f t="shared" si="177"/>
        <v>8429.9552</v>
      </c>
      <c r="AF189" s="657" t="s">
        <v>1015</v>
      </c>
      <c r="AG189" s="657" t="s">
        <v>564</v>
      </c>
      <c r="AH189" s="657" t="s">
        <v>101</v>
      </c>
      <c r="AI189" s="787"/>
      <c r="AJ189" s="683">
        <f>I189</f>
        <v>2032</v>
      </c>
      <c r="AK189" s="787"/>
      <c r="AL189" s="683"/>
      <c r="AM189" s="787"/>
      <c r="AN189" s="683"/>
      <c r="AO189" s="861"/>
      <c r="AP189" s="694">
        <f t="shared" si="179"/>
        <v>2032</v>
      </c>
      <c r="AQ189" s="694"/>
      <c r="AR189" s="694"/>
      <c r="AS189" s="695"/>
      <c r="AT189" s="885"/>
      <c r="AU189" s="861"/>
      <c r="AV189" s="861"/>
      <c r="AW189" s="892"/>
      <c r="AX189" s="705"/>
      <c r="AY189" s="694">
        <f>I189</f>
        <v>2032</v>
      </c>
      <c r="AZ189" s="694"/>
      <c r="BA189" s="706"/>
      <c r="BB189" s="715"/>
      <c r="BC189" s="694"/>
      <c r="BD189" s="694"/>
      <c r="BE189" s="694"/>
      <c r="BF189" s="694"/>
      <c r="BG189" s="694"/>
      <c r="BH189" s="694"/>
      <c r="BI189" s="694"/>
      <c r="BJ189" s="694">
        <f t="shared" si="183"/>
        <v>2032</v>
      </c>
      <c r="BK189" s="694"/>
      <c r="BL189" s="694" t="s">
        <v>102</v>
      </c>
      <c r="BM189" s="861"/>
      <c r="BN189" s="694"/>
      <c r="BO189" s="694">
        <f>I189</f>
        <v>2032</v>
      </c>
      <c r="BP189" s="694"/>
      <c r="BQ189" s="694"/>
      <c r="BR189" s="694">
        <f t="shared" si="166"/>
        <v>0</v>
      </c>
      <c r="BS189" s="721"/>
      <c r="BT189" s="721"/>
      <c r="BU189" s="721"/>
      <c r="BV189" s="721"/>
      <c r="BW189" s="721"/>
      <c r="BX189" s="721"/>
    </row>
    <row r="190" s="625" customFormat="1" ht="32" customHeight="1" spans="1:76">
      <c r="A190" s="642">
        <v>45818</v>
      </c>
      <c r="B190" s="643" t="s">
        <v>1017</v>
      </c>
      <c r="C190" s="644" t="s">
        <v>606</v>
      </c>
      <c r="D190" s="645">
        <v>4500169474</v>
      </c>
      <c r="E190" s="650" t="s">
        <v>1018</v>
      </c>
      <c r="F190" s="645" t="s">
        <v>1019</v>
      </c>
      <c r="G190" s="649" t="s">
        <v>83</v>
      </c>
      <c r="H190" s="648" t="s">
        <v>84</v>
      </c>
      <c r="I190" s="657">
        <v>3600</v>
      </c>
      <c r="J190" s="657">
        <v>0</v>
      </c>
      <c r="K190" s="657">
        <v>8</v>
      </c>
      <c r="L190" s="657">
        <f t="shared" si="184"/>
        <v>450</v>
      </c>
      <c r="M190" s="658">
        <v>45849</v>
      </c>
      <c r="N190" s="658">
        <f>M190-4</f>
        <v>45845</v>
      </c>
      <c r="O190" s="659"/>
      <c r="P190" s="659" t="s">
        <v>93</v>
      </c>
      <c r="Q190" s="845"/>
      <c r="R190" s="845"/>
      <c r="S190" s="845"/>
      <c r="T190" s="845"/>
      <c r="U190" s="777" t="s">
        <v>1020</v>
      </c>
      <c r="V190" s="659"/>
      <c r="W190" s="666" t="s">
        <v>1021</v>
      </c>
      <c r="X190" s="666"/>
      <c r="Y190" s="666" t="s">
        <v>1022</v>
      </c>
      <c r="Z190" s="666"/>
      <c r="AA190" s="666"/>
      <c r="AB190" s="650" t="s">
        <v>1023</v>
      </c>
      <c r="AC190" s="657" t="s">
        <v>233</v>
      </c>
      <c r="AD190" s="681">
        <v>3.9964</v>
      </c>
      <c r="AE190" s="682">
        <f t="shared" si="177"/>
        <v>14387.04</v>
      </c>
      <c r="AF190" s="657" t="s">
        <v>1024</v>
      </c>
      <c r="AG190" s="649" t="s">
        <v>243</v>
      </c>
      <c r="AH190" s="657" t="s">
        <v>101</v>
      </c>
      <c r="AI190" s="787"/>
      <c r="AJ190" s="683"/>
      <c r="AK190" s="787"/>
      <c r="AL190" s="683">
        <f>I190</f>
        <v>3600</v>
      </c>
      <c r="AM190" s="787"/>
      <c r="AN190" s="683"/>
      <c r="AO190" s="861"/>
      <c r="AP190" s="694">
        <f t="shared" si="179"/>
        <v>3600</v>
      </c>
      <c r="AQ190" s="694"/>
      <c r="AR190" s="694"/>
      <c r="AS190" s="695"/>
      <c r="AT190" s="885"/>
      <c r="AU190" s="861"/>
      <c r="AV190" s="861"/>
      <c r="AW190" s="892"/>
      <c r="AX190" s="705">
        <f t="shared" ref="AX190:AX197" si="185">I190/4</f>
        <v>900</v>
      </c>
      <c r="AY190" s="694">
        <f>I190/4</f>
        <v>900</v>
      </c>
      <c r="AZ190" s="694">
        <f>I190/4</f>
        <v>900</v>
      </c>
      <c r="BA190" s="706">
        <f>I190/4</f>
        <v>900</v>
      </c>
      <c r="BB190" s="715"/>
      <c r="BC190" s="694"/>
      <c r="BD190" s="694"/>
      <c r="BE190" s="694"/>
      <c r="BF190" s="694"/>
      <c r="BG190" s="694"/>
      <c r="BH190" s="694"/>
      <c r="BI190" s="694"/>
      <c r="BJ190" s="694">
        <f t="shared" si="183"/>
        <v>3600</v>
      </c>
      <c r="BK190" s="694"/>
      <c r="BL190" s="694" t="s">
        <v>102</v>
      </c>
      <c r="BM190" s="861"/>
      <c r="BN190" s="694">
        <f t="shared" ref="BN190:BN197" si="186">I190/4</f>
        <v>900</v>
      </c>
      <c r="BO190" s="694">
        <f t="shared" ref="BO190:BO197" si="187">I190/4</f>
        <v>900</v>
      </c>
      <c r="BP190" s="694">
        <f t="shared" ref="BP190:BP197" si="188">I190/4</f>
        <v>900</v>
      </c>
      <c r="BQ190" s="694">
        <f t="shared" ref="BQ190:BQ197" si="189">I190/4</f>
        <v>900</v>
      </c>
      <c r="BR190" s="694">
        <f t="shared" si="166"/>
        <v>0</v>
      </c>
      <c r="BS190" s="721"/>
      <c r="BT190" s="721"/>
      <c r="BU190" s="721"/>
      <c r="BV190" s="721"/>
      <c r="BW190" s="721"/>
      <c r="BX190" s="721"/>
    </row>
    <row r="191" s="625" customFormat="1" ht="32" customHeight="1" spans="1:76">
      <c r="A191" s="642">
        <v>45728</v>
      </c>
      <c r="B191" s="643" t="s">
        <v>731</v>
      </c>
      <c r="C191" s="644" t="s">
        <v>732</v>
      </c>
      <c r="D191" s="645">
        <v>4500159868</v>
      </c>
      <c r="E191" s="650">
        <v>4401015366</v>
      </c>
      <c r="F191" s="645" t="s">
        <v>1025</v>
      </c>
      <c r="G191" s="649" t="s">
        <v>734</v>
      </c>
      <c r="H191" s="648" t="s">
        <v>84</v>
      </c>
      <c r="I191" s="657">
        <v>6984</v>
      </c>
      <c r="J191" s="657">
        <v>0</v>
      </c>
      <c r="K191" s="657">
        <v>4</v>
      </c>
      <c r="L191" s="657">
        <f t="shared" si="184"/>
        <v>1746</v>
      </c>
      <c r="M191" s="658">
        <v>45852</v>
      </c>
      <c r="N191" s="658">
        <f>M191-4</f>
        <v>45848</v>
      </c>
      <c r="O191" s="659"/>
      <c r="P191" s="659" t="s">
        <v>93</v>
      </c>
      <c r="Q191" s="845"/>
      <c r="R191" s="845"/>
      <c r="S191" s="845"/>
      <c r="T191" s="845"/>
      <c r="U191" s="777" t="s">
        <v>1026</v>
      </c>
      <c r="V191" s="659"/>
      <c r="W191" s="666" t="s">
        <v>685</v>
      </c>
      <c r="X191" s="666"/>
      <c r="Y191" s="666" t="s">
        <v>736</v>
      </c>
      <c r="Z191" s="666"/>
      <c r="AA191" s="666"/>
      <c r="AB191" s="650" t="s">
        <v>737</v>
      </c>
      <c r="AC191" s="657" t="s">
        <v>738</v>
      </c>
      <c r="AD191" s="681">
        <v>16.8851</v>
      </c>
      <c r="AE191" s="682">
        <f>AD191*L191</f>
        <v>29481.3846</v>
      </c>
      <c r="AF191" s="657"/>
      <c r="AG191" s="649" t="s">
        <v>734</v>
      </c>
      <c r="AH191" s="657" t="s">
        <v>101</v>
      </c>
      <c r="AI191" s="800"/>
      <c r="AJ191" s="683"/>
      <c r="AK191" s="800"/>
      <c r="AL191" s="683"/>
      <c r="AM191" s="786"/>
      <c r="AN191" s="683">
        <f>I191</f>
        <v>6984</v>
      </c>
      <c r="AO191" s="810"/>
      <c r="AP191" s="694"/>
      <c r="AQ191" s="694"/>
      <c r="AR191" s="694"/>
      <c r="AS191" s="695">
        <f>I191</f>
        <v>6984</v>
      </c>
      <c r="AT191" s="816"/>
      <c r="AU191" s="810"/>
      <c r="AV191" s="810"/>
      <c r="AW191" s="817"/>
      <c r="AX191" s="705">
        <f t="shared" si="185"/>
        <v>1746</v>
      </c>
      <c r="AY191" s="694">
        <f>I191/4</f>
        <v>1746</v>
      </c>
      <c r="AZ191" s="694">
        <f>I191/4</f>
        <v>1746</v>
      </c>
      <c r="BA191" s="706">
        <f>I191/4</f>
        <v>1746</v>
      </c>
      <c r="BB191" s="715"/>
      <c r="BC191" s="694"/>
      <c r="BD191" s="694"/>
      <c r="BE191" s="694"/>
      <c r="BF191" s="694"/>
      <c r="BG191" s="694"/>
      <c r="BH191" s="694"/>
      <c r="BI191" s="694"/>
      <c r="BJ191" s="694">
        <f t="shared" si="183"/>
        <v>6984</v>
      </c>
      <c r="BK191" s="694"/>
      <c r="BL191" s="694" t="s">
        <v>102</v>
      </c>
      <c r="BM191" s="883"/>
      <c r="BN191" s="694">
        <f t="shared" si="186"/>
        <v>1746</v>
      </c>
      <c r="BO191" s="694">
        <f t="shared" si="187"/>
        <v>1746</v>
      </c>
      <c r="BP191" s="694">
        <f t="shared" si="188"/>
        <v>1746</v>
      </c>
      <c r="BQ191" s="694">
        <f t="shared" si="189"/>
        <v>1746</v>
      </c>
      <c r="BR191" s="694">
        <f t="shared" si="166"/>
        <v>0</v>
      </c>
      <c r="BS191" s="721">
        <f>BN191+BO191+BP191+BQ191+$BS$290</f>
        <v>519464</v>
      </c>
      <c r="BT191" s="721">
        <f>BT168-BN191</f>
        <v>-18931</v>
      </c>
      <c r="BU191" s="721">
        <f>BU168-BO191</f>
        <v>-18931</v>
      </c>
      <c r="BV191" s="721">
        <f>BV168-BP191</f>
        <v>-18931</v>
      </c>
      <c r="BW191" s="721">
        <f>BW168-BQ191</f>
        <v>-18931</v>
      </c>
      <c r="BX191" s="721"/>
    </row>
    <row r="192" s="625" customFormat="1" ht="32" customHeight="1" spans="1:76">
      <c r="A192" s="642">
        <v>45807</v>
      </c>
      <c r="B192" s="643" t="s">
        <v>1027</v>
      </c>
      <c r="C192" s="644" t="s">
        <v>773</v>
      </c>
      <c r="D192" s="645">
        <v>4500168108</v>
      </c>
      <c r="E192" s="650"/>
      <c r="F192" s="645" t="s">
        <v>1028</v>
      </c>
      <c r="G192" s="649" t="s">
        <v>83</v>
      </c>
      <c r="H192" s="648" t="s">
        <v>84</v>
      </c>
      <c r="I192" s="657">
        <v>2400</v>
      </c>
      <c r="J192" s="657">
        <v>0</v>
      </c>
      <c r="K192" s="657">
        <v>8</v>
      </c>
      <c r="L192" s="657">
        <f t="shared" si="184"/>
        <v>300</v>
      </c>
      <c r="M192" s="658">
        <v>45853</v>
      </c>
      <c r="N192" s="658">
        <v>45849</v>
      </c>
      <c r="O192" s="659"/>
      <c r="P192" s="659" t="s">
        <v>93</v>
      </c>
      <c r="Q192" s="845"/>
      <c r="R192" s="845"/>
      <c r="S192" s="845"/>
      <c r="T192" s="845"/>
      <c r="U192" s="777" t="s">
        <v>1026</v>
      </c>
      <c r="V192" s="659"/>
      <c r="W192" s="666" t="s">
        <v>1029</v>
      </c>
      <c r="X192" s="666"/>
      <c r="Y192" s="666" t="s">
        <v>1030</v>
      </c>
      <c r="Z192" s="666"/>
      <c r="AA192" s="666"/>
      <c r="AB192" s="650" t="s">
        <v>1031</v>
      </c>
      <c r="AC192" s="657" t="s">
        <v>1032</v>
      </c>
      <c r="AD192" s="681">
        <v>4.1486</v>
      </c>
      <c r="AE192" s="682">
        <f>AD192*I192</f>
        <v>9956.64</v>
      </c>
      <c r="AF192" s="657"/>
      <c r="AG192" s="649" t="s">
        <v>243</v>
      </c>
      <c r="AH192" s="657" t="s">
        <v>101</v>
      </c>
      <c r="AI192" s="786"/>
      <c r="AJ192" s="683"/>
      <c r="AK192" s="786"/>
      <c r="AL192" s="683">
        <f>I192</f>
        <v>2400</v>
      </c>
      <c r="AM192" s="786"/>
      <c r="AN192" s="683"/>
      <c r="AO192" s="883"/>
      <c r="AP192" s="694">
        <f>I192</f>
        <v>2400</v>
      </c>
      <c r="AQ192" s="694"/>
      <c r="AR192" s="694"/>
      <c r="AS192" s="695"/>
      <c r="AT192" s="884"/>
      <c r="AU192" s="883"/>
      <c r="AV192" s="883"/>
      <c r="AW192" s="891"/>
      <c r="AX192" s="705">
        <f t="shared" si="185"/>
        <v>600</v>
      </c>
      <c r="AY192" s="694">
        <f>I192/4</f>
        <v>600</v>
      </c>
      <c r="AZ192" s="694">
        <f>I192/4</f>
        <v>600</v>
      </c>
      <c r="BA192" s="706">
        <f>I192/4</f>
        <v>600</v>
      </c>
      <c r="BB192" s="715"/>
      <c r="BC192" s="694"/>
      <c r="BD192" s="694"/>
      <c r="BE192" s="694"/>
      <c r="BF192" s="694"/>
      <c r="BG192" s="694"/>
      <c r="BH192" s="694"/>
      <c r="BI192" s="694"/>
      <c r="BJ192" s="694">
        <f t="shared" si="183"/>
        <v>2400</v>
      </c>
      <c r="BK192" s="694"/>
      <c r="BL192" s="694" t="s">
        <v>102</v>
      </c>
      <c r="BM192" s="883"/>
      <c r="BN192" s="694">
        <f t="shared" si="186"/>
        <v>600</v>
      </c>
      <c r="BO192" s="694">
        <f t="shared" si="187"/>
        <v>600</v>
      </c>
      <c r="BP192" s="694">
        <f t="shared" si="188"/>
        <v>600</v>
      </c>
      <c r="BQ192" s="694">
        <f t="shared" si="189"/>
        <v>600</v>
      </c>
      <c r="BR192" s="694">
        <f t="shared" si="166"/>
        <v>0</v>
      </c>
      <c r="BS192" s="721"/>
      <c r="BT192" s="721"/>
      <c r="BU192" s="721"/>
      <c r="BV192" s="721"/>
      <c r="BW192" s="721"/>
      <c r="BX192" s="721"/>
    </row>
    <row r="193" s="625" customFormat="1" ht="32" customHeight="1" spans="1:76">
      <c r="A193" s="642">
        <v>45728</v>
      </c>
      <c r="B193" s="643" t="s">
        <v>731</v>
      </c>
      <c r="C193" s="644" t="s">
        <v>732</v>
      </c>
      <c r="D193" s="645">
        <v>4500159868</v>
      </c>
      <c r="E193" s="650">
        <v>4401015368</v>
      </c>
      <c r="F193" s="645" t="s">
        <v>1033</v>
      </c>
      <c r="G193" s="649" t="s">
        <v>734</v>
      </c>
      <c r="H193" s="648" t="s">
        <v>735</v>
      </c>
      <c r="I193" s="657">
        <v>6984</v>
      </c>
      <c r="J193" s="657">
        <v>0</v>
      </c>
      <c r="K193" s="657">
        <v>4</v>
      </c>
      <c r="L193" s="657">
        <f t="shared" si="184"/>
        <v>1746</v>
      </c>
      <c r="M193" s="658">
        <v>45856</v>
      </c>
      <c r="N193" s="658">
        <f>M193-4</f>
        <v>45852</v>
      </c>
      <c r="O193" s="659"/>
      <c r="P193" s="659" t="s">
        <v>93</v>
      </c>
      <c r="Q193" s="845"/>
      <c r="R193" s="845"/>
      <c r="S193" s="845"/>
      <c r="T193" s="845"/>
      <c r="U193" s="777" t="s">
        <v>1026</v>
      </c>
      <c r="V193" s="659"/>
      <c r="W193" s="666" t="s">
        <v>685</v>
      </c>
      <c r="X193" s="666"/>
      <c r="Y193" s="666" t="s">
        <v>736</v>
      </c>
      <c r="Z193" s="666"/>
      <c r="AA193" s="666"/>
      <c r="AB193" s="650" t="s">
        <v>737</v>
      </c>
      <c r="AC193" s="657" t="s">
        <v>738</v>
      </c>
      <c r="AD193" s="681">
        <v>16.8851</v>
      </c>
      <c r="AE193" s="682">
        <f>AD193*L193</f>
        <v>29481.3846</v>
      </c>
      <c r="AF193" s="657"/>
      <c r="AG193" s="649" t="s">
        <v>734</v>
      </c>
      <c r="AH193" s="657" t="s">
        <v>101</v>
      </c>
      <c r="AI193" s="683"/>
      <c r="AJ193" s="683"/>
      <c r="AK193" s="683"/>
      <c r="AL193" s="683"/>
      <c r="AM193" s="790"/>
      <c r="AN193" s="683">
        <f>I193</f>
        <v>6984</v>
      </c>
      <c r="AO193" s="694"/>
      <c r="AP193" s="694"/>
      <c r="AQ193" s="694"/>
      <c r="AR193" s="694"/>
      <c r="AS193" s="695">
        <f>I193</f>
        <v>6984</v>
      </c>
      <c r="AT193" s="705"/>
      <c r="AU193" s="694"/>
      <c r="AV193" s="694"/>
      <c r="AW193" s="706"/>
      <c r="AX193" s="705">
        <f t="shared" si="185"/>
        <v>1746</v>
      </c>
      <c r="AY193" s="694">
        <f>I193/4</f>
        <v>1746</v>
      </c>
      <c r="AZ193" s="694">
        <f>I193/4</f>
        <v>1746</v>
      </c>
      <c r="BA193" s="706">
        <f>I193/4</f>
        <v>1746</v>
      </c>
      <c r="BB193" s="715"/>
      <c r="BC193" s="694"/>
      <c r="BD193" s="694"/>
      <c r="BE193" s="694"/>
      <c r="BF193" s="694"/>
      <c r="BG193" s="694"/>
      <c r="BH193" s="694"/>
      <c r="BI193" s="694"/>
      <c r="BJ193" s="694">
        <f t="shared" si="183"/>
        <v>6984</v>
      </c>
      <c r="BK193" s="694"/>
      <c r="BL193" s="694" t="s">
        <v>102</v>
      </c>
      <c r="BM193" s="881"/>
      <c r="BN193" s="694">
        <f t="shared" si="186"/>
        <v>1746</v>
      </c>
      <c r="BO193" s="694">
        <f t="shared" si="187"/>
        <v>1746</v>
      </c>
      <c r="BP193" s="694">
        <f t="shared" si="188"/>
        <v>1746</v>
      </c>
      <c r="BQ193" s="694">
        <f t="shared" si="189"/>
        <v>1746</v>
      </c>
      <c r="BR193" s="694">
        <f t="shared" si="166"/>
        <v>0</v>
      </c>
      <c r="BS193" s="721">
        <f>BN193+BO193+BP193+BQ193+$BS$290</f>
        <v>519464</v>
      </c>
      <c r="BT193" s="721">
        <f>BT191-BN193</f>
        <v>-20677</v>
      </c>
      <c r="BU193" s="721">
        <f>BU191-BO193</f>
        <v>-20677</v>
      </c>
      <c r="BV193" s="721">
        <f>BV191-BP193</f>
        <v>-20677</v>
      </c>
      <c r="BW193" s="721">
        <f>BW191-BQ193</f>
        <v>-20677</v>
      </c>
      <c r="BX193" s="721"/>
    </row>
    <row r="194" s="625" customFormat="1" ht="32" customHeight="1" spans="1:76">
      <c r="A194" s="642">
        <v>45728</v>
      </c>
      <c r="B194" s="643" t="s">
        <v>731</v>
      </c>
      <c r="C194" s="644" t="s">
        <v>732</v>
      </c>
      <c r="D194" s="645">
        <v>4500159868</v>
      </c>
      <c r="E194" s="650">
        <v>4401015351</v>
      </c>
      <c r="F194" s="645" t="s">
        <v>1034</v>
      </c>
      <c r="G194" s="649" t="s">
        <v>734</v>
      </c>
      <c r="H194" s="648" t="s">
        <v>735</v>
      </c>
      <c r="I194" s="657">
        <v>6984</v>
      </c>
      <c r="J194" s="657">
        <v>0</v>
      </c>
      <c r="K194" s="657">
        <v>4</v>
      </c>
      <c r="L194" s="657">
        <f t="shared" si="184"/>
        <v>1746</v>
      </c>
      <c r="M194" s="658">
        <v>45859</v>
      </c>
      <c r="N194" s="658">
        <f>M194-4</f>
        <v>45855</v>
      </c>
      <c r="O194" s="659"/>
      <c r="P194" s="659" t="s">
        <v>93</v>
      </c>
      <c r="Q194" s="845"/>
      <c r="R194" s="845"/>
      <c r="S194" s="845"/>
      <c r="T194" s="845"/>
      <c r="U194" s="777" t="s">
        <v>1035</v>
      </c>
      <c r="V194" s="659"/>
      <c r="W194" s="666" t="s">
        <v>685</v>
      </c>
      <c r="X194" s="666"/>
      <c r="Y194" s="666" t="s">
        <v>736</v>
      </c>
      <c r="Z194" s="666"/>
      <c r="AA194" s="666"/>
      <c r="AB194" s="650" t="s">
        <v>737</v>
      </c>
      <c r="AC194" s="657" t="s">
        <v>738</v>
      </c>
      <c r="AD194" s="681">
        <v>16.8851</v>
      </c>
      <c r="AE194" s="682">
        <f>AD194*L194</f>
        <v>29481.3846</v>
      </c>
      <c r="AF194" s="657"/>
      <c r="AG194" s="649" t="s">
        <v>734</v>
      </c>
      <c r="AH194" s="657" t="s">
        <v>101</v>
      </c>
      <c r="AI194" s="683"/>
      <c r="AJ194" s="683"/>
      <c r="AK194" s="683"/>
      <c r="AL194" s="683"/>
      <c r="AM194" s="790"/>
      <c r="AN194" s="683">
        <f>I194</f>
        <v>6984</v>
      </c>
      <c r="AO194" s="694"/>
      <c r="AP194" s="694"/>
      <c r="AQ194" s="694"/>
      <c r="AR194" s="694"/>
      <c r="AS194" s="695">
        <f>I194</f>
        <v>6984</v>
      </c>
      <c r="AT194" s="705"/>
      <c r="AU194" s="694"/>
      <c r="AV194" s="694"/>
      <c r="AW194" s="706"/>
      <c r="AX194" s="705">
        <f t="shared" si="185"/>
        <v>1746</v>
      </c>
      <c r="AY194" s="694">
        <f>AX194</f>
        <v>1746</v>
      </c>
      <c r="AZ194" s="694">
        <f>AX194</f>
        <v>1746</v>
      </c>
      <c r="BA194" s="706">
        <f>AX194</f>
        <v>1746</v>
      </c>
      <c r="BB194" s="715"/>
      <c r="BC194" s="694"/>
      <c r="BD194" s="694"/>
      <c r="BE194" s="694"/>
      <c r="BF194" s="694"/>
      <c r="BG194" s="694"/>
      <c r="BH194" s="694"/>
      <c r="BI194" s="694"/>
      <c r="BJ194" s="694">
        <f t="shared" si="183"/>
        <v>6984</v>
      </c>
      <c r="BK194" s="694"/>
      <c r="BL194" s="694" t="s">
        <v>102</v>
      </c>
      <c r="BM194" s="881"/>
      <c r="BN194" s="694">
        <f t="shared" si="186"/>
        <v>1746</v>
      </c>
      <c r="BO194" s="694">
        <f t="shared" si="187"/>
        <v>1746</v>
      </c>
      <c r="BP194" s="694">
        <f t="shared" si="188"/>
        <v>1746</v>
      </c>
      <c r="BQ194" s="694">
        <f t="shared" si="189"/>
        <v>1746</v>
      </c>
      <c r="BR194" s="694">
        <f t="shared" si="166"/>
        <v>0</v>
      </c>
      <c r="BS194" s="721">
        <f>BN194+BO194+BP194+BQ194+$BS$290</f>
        <v>519464</v>
      </c>
      <c r="BT194" s="721">
        <f>BT193-BN194</f>
        <v>-22423</v>
      </c>
      <c r="BU194" s="721">
        <f>BU193-BO194</f>
        <v>-22423</v>
      </c>
      <c r="BV194" s="721">
        <f>BV193-BP194</f>
        <v>-22423</v>
      </c>
      <c r="BW194" s="721">
        <f>BW193-BQ194</f>
        <v>-22423</v>
      </c>
      <c r="BX194" s="721"/>
    </row>
    <row r="195" s="625" customFormat="1" ht="32" customHeight="1" spans="1:76">
      <c r="A195" s="642">
        <v>45728</v>
      </c>
      <c r="B195" s="643" t="s">
        <v>731</v>
      </c>
      <c r="C195" s="644" t="s">
        <v>732</v>
      </c>
      <c r="D195" s="645">
        <v>4500159868</v>
      </c>
      <c r="E195" s="650">
        <v>4401015359</v>
      </c>
      <c r="F195" s="645" t="s">
        <v>1036</v>
      </c>
      <c r="G195" s="649" t="s">
        <v>734</v>
      </c>
      <c r="H195" s="648" t="s">
        <v>735</v>
      </c>
      <c r="I195" s="657">
        <v>6984</v>
      </c>
      <c r="J195" s="657">
        <v>0</v>
      </c>
      <c r="K195" s="657">
        <v>4</v>
      </c>
      <c r="L195" s="657">
        <f t="shared" si="184"/>
        <v>1746</v>
      </c>
      <c r="M195" s="658">
        <v>45860</v>
      </c>
      <c r="N195" s="658">
        <v>45856</v>
      </c>
      <c r="O195" s="659"/>
      <c r="P195" s="659" t="s">
        <v>93</v>
      </c>
      <c r="Q195" s="845"/>
      <c r="R195" s="845"/>
      <c r="S195" s="845"/>
      <c r="T195" s="845"/>
      <c r="U195" s="777" t="s">
        <v>1037</v>
      </c>
      <c r="V195" s="659"/>
      <c r="W195" s="666" t="s">
        <v>685</v>
      </c>
      <c r="X195" s="666"/>
      <c r="Y195" s="666" t="s">
        <v>736</v>
      </c>
      <c r="Z195" s="666"/>
      <c r="AA195" s="666"/>
      <c r="AB195" s="650" t="s">
        <v>737</v>
      </c>
      <c r="AC195" s="657" t="s">
        <v>738</v>
      </c>
      <c r="AD195" s="681">
        <v>16.8851</v>
      </c>
      <c r="AE195" s="682">
        <f>AD195*L195</f>
        <v>29481.3846</v>
      </c>
      <c r="AF195" s="657"/>
      <c r="AG195" s="649" t="s">
        <v>734</v>
      </c>
      <c r="AH195" s="657" t="s">
        <v>101</v>
      </c>
      <c r="AI195" s="683"/>
      <c r="AJ195" s="683"/>
      <c r="AK195" s="683"/>
      <c r="AL195" s="683"/>
      <c r="AM195" s="790"/>
      <c r="AN195" s="683">
        <f>I195</f>
        <v>6984</v>
      </c>
      <c r="AO195" s="694"/>
      <c r="AP195" s="694"/>
      <c r="AQ195" s="694"/>
      <c r="AR195" s="694"/>
      <c r="AS195" s="695">
        <f>I195</f>
        <v>6984</v>
      </c>
      <c r="AT195" s="705"/>
      <c r="AU195" s="694"/>
      <c r="AV195" s="694"/>
      <c r="AW195" s="706"/>
      <c r="AX195" s="705">
        <f t="shared" si="185"/>
        <v>1746</v>
      </c>
      <c r="AY195" s="694">
        <f>AX195</f>
        <v>1746</v>
      </c>
      <c r="AZ195" s="694">
        <f>AX195</f>
        <v>1746</v>
      </c>
      <c r="BA195" s="706">
        <f>AX195</f>
        <v>1746</v>
      </c>
      <c r="BB195" s="715"/>
      <c r="BC195" s="694"/>
      <c r="BD195" s="694"/>
      <c r="BE195" s="694"/>
      <c r="BF195" s="694"/>
      <c r="BG195" s="694"/>
      <c r="BH195" s="694"/>
      <c r="BI195" s="694"/>
      <c r="BJ195" s="694">
        <f t="shared" si="183"/>
        <v>6984</v>
      </c>
      <c r="BK195" s="694"/>
      <c r="BL195" s="694" t="s">
        <v>102</v>
      </c>
      <c r="BM195" s="881"/>
      <c r="BN195" s="694">
        <f t="shared" si="186"/>
        <v>1746</v>
      </c>
      <c r="BO195" s="694">
        <f t="shared" si="187"/>
        <v>1746</v>
      </c>
      <c r="BP195" s="694">
        <f t="shared" si="188"/>
        <v>1746</v>
      </c>
      <c r="BQ195" s="694">
        <f t="shared" si="189"/>
        <v>1746</v>
      </c>
      <c r="BR195" s="694">
        <f t="shared" si="166"/>
        <v>0</v>
      </c>
      <c r="BS195" s="721">
        <f>BN195+BO195+BP195+BQ195+$BS$290</f>
        <v>519464</v>
      </c>
      <c r="BT195" s="721">
        <f>BT199-BN195</f>
        <v>-27739</v>
      </c>
      <c r="BU195" s="721">
        <f>BU199-BO195</f>
        <v>-27739</v>
      </c>
      <c r="BV195" s="721">
        <f>BV199-BP195</f>
        <v>-27739</v>
      </c>
      <c r="BW195" s="721">
        <f>BW199-BQ195</f>
        <v>-27739</v>
      </c>
      <c r="BX195" s="721"/>
    </row>
    <row r="196" s="625" customFormat="1" ht="32" customHeight="1" spans="1:76">
      <c r="A196" s="642">
        <v>45824</v>
      </c>
      <c r="B196" s="643" t="s">
        <v>981</v>
      </c>
      <c r="C196" s="644" t="s">
        <v>89</v>
      </c>
      <c r="D196" s="645">
        <v>4500170146</v>
      </c>
      <c r="E196" s="650" t="s">
        <v>1038</v>
      </c>
      <c r="F196" s="645" t="s">
        <v>1039</v>
      </c>
      <c r="G196" s="649" t="s">
        <v>155</v>
      </c>
      <c r="H196" s="648" t="s">
        <v>3</v>
      </c>
      <c r="I196" s="657">
        <v>16</v>
      </c>
      <c r="J196" s="657">
        <v>0</v>
      </c>
      <c r="K196" s="657">
        <v>8</v>
      </c>
      <c r="L196" s="657">
        <v>2</v>
      </c>
      <c r="M196" s="658">
        <v>45859</v>
      </c>
      <c r="N196" s="658">
        <f>M196-4</f>
        <v>45855</v>
      </c>
      <c r="O196" s="659"/>
      <c r="P196" s="659" t="s">
        <v>93</v>
      </c>
      <c r="Q196" s="845"/>
      <c r="R196" s="845"/>
      <c r="S196" s="845"/>
      <c r="T196" s="845"/>
      <c r="U196" s="777" t="s">
        <v>916</v>
      </c>
      <c r="V196" s="659"/>
      <c r="W196" s="666" t="s">
        <v>984</v>
      </c>
      <c r="X196" s="666"/>
      <c r="Y196" s="666" t="s">
        <v>158</v>
      </c>
      <c r="Z196" s="666" t="s">
        <v>976</v>
      </c>
      <c r="AA196" s="666"/>
      <c r="AB196" s="650" t="s">
        <v>1040</v>
      </c>
      <c r="AC196" s="657" t="s">
        <v>278</v>
      </c>
      <c r="AD196" s="681">
        <v>4.2589</v>
      </c>
      <c r="AE196" s="682">
        <f>AD196*I196</f>
        <v>68.1424</v>
      </c>
      <c r="AF196" s="657"/>
      <c r="AG196" s="648" t="s">
        <v>162</v>
      </c>
      <c r="AH196" s="657" t="s">
        <v>101</v>
      </c>
      <c r="AI196" s="786"/>
      <c r="AJ196" s="683"/>
      <c r="AK196" s="786"/>
      <c r="AL196" s="683">
        <f>I196</f>
        <v>16</v>
      </c>
      <c r="AM196" s="786"/>
      <c r="AN196" s="683"/>
      <c r="AO196" s="883"/>
      <c r="AP196" s="694">
        <f>I196</f>
        <v>16</v>
      </c>
      <c r="AQ196" s="694"/>
      <c r="AR196" s="694"/>
      <c r="AS196" s="695"/>
      <c r="AT196" s="884"/>
      <c r="AU196" s="883"/>
      <c r="AV196" s="883"/>
      <c r="AW196" s="891"/>
      <c r="AX196" s="705"/>
      <c r="AY196" s="694">
        <f>I196</f>
        <v>16</v>
      </c>
      <c r="AZ196" s="694"/>
      <c r="BA196" s="706"/>
      <c r="BB196" s="715"/>
      <c r="BC196" s="694">
        <f>I196</f>
        <v>16</v>
      </c>
      <c r="BD196" s="694"/>
      <c r="BE196" s="694"/>
      <c r="BF196" s="694"/>
      <c r="BG196" s="694"/>
      <c r="BH196" s="694"/>
      <c r="BI196" s="694"/>
      <c r="BJ196" s="694"/>
      <c r="BK196" s="694">
        <f>I196</f>
        <v>16</v>
      </c>
      <c r="BL196" s="694" t="s">
        <v>102</v>
      </c>
      <c r="BM196" s="883"/>
      <c r="BN196" s="694"/>
      <c r="BO196" s="694">
        <f>I196</f>
        <v>16</v>
      </c>
      <c r="BP196" s="694"/>
      <c r="BQ196" s="694"/>
      <c r="BR196" s="694">
        <f t="shared" si="166"/>
        <v>0</v>
      </c>
      <c r="BS196" s="721"/>
      <c r="BT196" s="721"/>
      <c r="BU196" s="721"/>
      <c r="BV196" s="721"/>
      <c r="BW196" s="721"/>
      <c r="BX196" s="721"/>
    </row>
    <row r="197" s="625" customFormat="1" ht="32" customHeight="1" spans="1:76">
      <c r="A197" s="642">
        <v>45824</v>
      </c>
      <c r="B197" s="643" t="s">
        <v>981</v>
      </c>
      <c r="C197" s="644" t="s">
        <v>89</v>
      </c>
      <c r="D197" s="645">
        <v>4500170146</v>
      </c>
      <c r="E197" s="650" t="s">
        <v>1041</v>
      </c>
      <c r="F197" s="645" t="s">
        <v>1042</v>
      </c>
      <c r="G197" s="649" t="s">
        <v>155</v>
      </c>
      <c r="H197" s="648" t="s">
        <v>3</v>
      </c>
      <c r="I197" s="657">
        <v>16</v>
      </c>
      <c r="J197" s="657">
        <v>0</v>
      </c>
      <c r="K197" s="657">
        <v>8</v>
      </c>
      <c r="L197" s="657">
        <v>2</v>
      </c>
      <c r="M197" s="658">
        <v>45859</v>
      </c>
      <c r="N197" s="658">
        <f>M197-4</f>
        <v>45855</v>
      </c>
      <c r="O197" s="659"/>
      <c r="P197" s="659" t="s">
        <v>93</v>
      </c>
      <c r="Q197" s="845"/>
      <c r="R197" s="845"/>
      <c r="S197" s="845"/>
      <c r="T197" s="845"/>
      <c r="U197" s="777" t="s">
        <v>916</v>
      </c>
      <c r="V197" s="659"/>
      <c r="W197" s="666" t="s">
        <v>984</v>
      </c>
      <c r="X197" s="666"/>
      <c r="Y197" s="666" t="s">
        <v>158</v>
      </c>
      <c r="Z197" s="666" t="s">
        <v>976</v>
      </c>
      <c r="AA197" s="666"/>
      <c r="AB197" s="650" t="s">
        <v>1040</v>
      </c>
      <c r="AC197" s="657" t="s">
        <v>278</v>
      </c>
      <c r="AD197" s="681">
        <v>4.2589</v>
      </c>
      <c r="AE197" s="682">
        <f>AD197*I197</f>
        <v>68.1424</v>
      </c>
      <c r="AF197" s="657"/>
      <c r="AG197" s="648" t="s">
        <v>162</v>
      </c>
      <c r="AH197" s="657" t="s">
        <v>101</v>
      </c>
      <c r="AI197" s="786"/>
      <c r="AJ197" s="683"/>
      <c r="AK197" s="786"/>
      <c r="AL197" s="683">
        <f>I197</f>
        <v>16</v>
      </c>
      <c r="AM197" s="786"/>
      <c r="AN197" s="683"/>
      <c r="AO197" s="883"/>
      <c r="AP197" s="694">
        <f>I197</f>
        <v>16</v>
      </c>
      <c r="AQ197" s="694"/>
      <c r="AR197" s="694"/>
      <c r="AS197" s="695"/>
      <c r="AT197" s="884"/>
      <c r="AU197" s="883"/>
      <c r="AV197" s="883"/>
      <c r="AW197" s="891"/>
      <c r="AX197" s="705"/>
      <c r="AY197" s="694">
        <f>I197</f>
        <v>16</v>
      </c>
      <c r="AZ197" s="694"/>
      <c r="BA197" s="706"/>
      <c r="BB197" s="715"/>
      <c r="BC197" s="694">
        <f>I197</f>
        <v>16</v>
      </c>
      <c r="BD197" s="695"/>
      <c r="BE197" s="694"/>
      <c r="BF197" s="694"/>
      <c r="BG197" s="694"/>
      <c r="BH197" s="694"/>
      <c r="BI197" s="694"/>
      <c r="BJ197" s="694"/>
      <c r="BK197" s="694">
        <f>I197</f>
        <v>16</v>
      </c>
      <c r="BL197" s="694" t="s">
        <v>102</v>
      </c>
      <c r="BM197" s="883"/>
      <c r="BN197" s="694"/>
      <c r="BO197" s="694">
        <f>I197</f>
        <v>16</v>
      </c>
      <c r="BP197" s="694"/>
      <c r="BQ197" s="694"/>
      <c r="BR197" s="694">
        <f t="shared" si="166"/>
        <v>0</v>
      </c>
      <c r="BS197" s="721"/>
      <c r="BT197" s="721"/>
      <c r="BU197" s="721"/>
      <c r="BV197" s="721"/>
      <c r="BW197" s="721"/>
      <c r="BX197" s="721"/>
    </row>
    <row r="198" s="625" customFormat="1" ht="32" customHeight="1" spans="1:76">
      <c r="A198" s="642">
        <v>45813</v>
      </c>
      <c r="B198" s="643" t="s">
        <v>772</v>
      </c>
      <c r="C198" s="644" t="s">
        <v>773</v>
      </c>
      <c r="D198" s="645">
        <v>4500163278</v>
      </c>
      <c r="E198" s="650"/>
      <c r="F198" s="645" t="s">
        <v>1043</v>
      </c>
      <c r="G198" s="649" t="s">
        <v>83</v>
      </c>
      <c r="H198" s="648" t="s">
        <v>84</v>
      </c>
      <c r="I198" s="657">
        <v>400</v>
      </c>
      <c r="J198" s="657">
        <v>0</v>
      </c>
      <c r="K198" s="657">
        <v>8</v>
      </c>
      <c r="L198" s="657">
        <f>I198/K198</f>
        <v>50</v>
      </c>
      <c r="M198" s="658">
        <v>45858</v>
      </c>
      <c r="N198" s="658">
        <v>45854</v>
      </c>
      <c r="O198" s="659"/>
      <c r="P198" s="659" t="s">
        <v>93</v>
      </c>
      <c r="Q198" s="845"/>
      <c r="R198" s="845"/>
      <c r="S198" s="845"/>
      <c r="T198" s="845"/>
      <c r="U198" s="777" t="s">
        <v>1037</v>
      </c>
      <c r="V198" s="659"/>
      <c r="W198" s="666" t="s">
        <v>1044</v>
      </c>
      <c r="X198" s="666"/>
      <c r="Y198" s="666" t="s">
        <v>1045</v>
      </c>
      <c r="Z198" s="666"/>
      <c r="AA198" s="666"/>
      <c r="AB198" s="650" t="s">
        <v>1046</v>
      </c>
      <c r="AC198" s="657" t="s">
        <v>780</v>
      </c>
      <c r="AD198" s="681">
        <v>4.0187</v>
      </c>
      <c r="AE198" s="682">
        <f>AD198*I198</f>
        <v>1607.48</v>
      </c>
      <c r="AF198" s="657" t="s">
        <v>1047</v>
      </c>
      <c r="AG198" s="649" t="s">
        <v>243</v>
      </c>
      <c r="AH198" s="657" t="s">
        <v>101</v>
      </c>
      <c r="AI198" s="790"/>
      <c r="AJ198" s="683"/>
      <c r="AK198" s="790"/>
      <c r="AL198" s="683">
        <f>I198</f>
        <v>400</v>
      </c>
      <c r="AM198" s="790"/>
      <c r="AN198" s="683"/>
      <c r="AO198" s="881"/>
      <c r="AP198" s="694">
        <f>I198</f>
        <v>400</v>
      </c>
      <c r="AQ198" s="694"/>
      <c r="AR198" s="694"/>
      <c r="AS198" s="695"/>
      <c r="AT198" s="882"/>
      <c r="AU198" s="881"/>
      <c r="AV198" s="881"/>
      <c r="AW198" s="890"/>
      <c r="AX198" s="705">
        <f>I198/4</f>
        <v>100</v>
      </c>
      <c r="AY198" s="694">
        <f>I198/4</f>
        <v>100</v>
      </c>
      <c r="AZ198" s="694">
        <f>I198/4</f>
        <v>100</v>
      </c>
      <c r="BA198" s="706">
        <f>I198/4</f>
        <v>100</v>
      </c>
      <c r="BB198" s="715"/>
      <c r="BC198" s="694"/>
      <c r="BD198" s="695"/>
      <c r="BE198" s="694"/>
      <c r="BF198" s="694"/>
      <c r="BG198" s="694"/>
      <c r="BH198" s="694"/>
      <c r="BI198" s="694"/>
      <c r="BJ198" s="694">
        <f t="shared" ref="BJ198:BJ205" si="190">I198</f>
        <v>400</v>
      </c>
      <c r="BK198" s="694"/>
      <c r="BL198" s="694" t="s">
        <v>102</v>
      </c>
      <c r="BM198" s="881"/>
      <c r="BN198" s="694">
        <f>I198/4</f>
        <v>100</v>
      </c>
      <c r="BO198" s="694">
        <f>I198/4</f>
        <v>100</v>
      </c>
      <c r="BP198" s="694">
        <f>I198/4</f>
        <v>100</v>
      </c>
      <c r="BQ198" s="694">
        <f>I198/4</f>
        <v>100</v>
      </c>
      <c r="BR198" s="694">
        <f t="shared" si="166"/>
        <v>0</v>
      </c>
      <c r="BS198" s="721">
        <f>BN198+BO198+BP198+BQ198+$BS$290</f>
        <v>512880</v>
      </c>
      <c r="BT198" s="721">
        <f>BT171-BN198</f>
        <v>-20777</v>
      </c>
      <c r="BU198" s="721">
        <f>BU171-BO198</f>
        <v>-20777</v>
      </c>
      <c r="BV198" s="721">
        <f>BV171-BP198</f>
        <v>-21017</v>
      </c>
      <c r="BW198" s="721">
        <f>BW171-BQ198</f>
        <v>-20777</v>
      </c>
      <c r="BX198" s="721"/>
    </row>
    <row r="199" s="625" customFormat="1" ht="32" customHeight="1" spans="1:76">
      <c r="A199" s="642">
        <v>45728</v>
      </c>
      <c r="B199" s="643" t="s">
        <v>731</v>
      </c>
      <c r="C199" s="644" t="s">
        <v>732</v>
      </c>
      <c r="D199" s="645">
        <v>4500159868</v>
      </c>
      <c r="E199" s="650">
        <v>4401015364</v>
      </c>
      <c r="F199" s="645" t="s">
        <v>1048</v>
      </c>
      <c r="G199" s="649" t="s">
        <v>734</v>
      </c>
      <c r="H199" s="648" t="s">
        <v>735</v>
      </c>
      <c r="I199" s="657">
        <v>6984</v>
      </c>
      <c r="J199" s="657">
        <v>0</v>
      </c>
      <c r="K199" s="657">
        <v>4</v>
      </c>
      <c r="L199" s="657">
        <f>I199/K199</f>
        <v>1746</v>
      </c>
      <c r="M199" s="658">
        <v>45859</v>
      </c>
      <c r="N199" s="658">
        <v>45855</v>
      </c>
      <c r="O199" s="659"/>
      <c r="P199" s="659" t="s">
        <v>93</v>
      </c>
      <c r="Q199" s="845"/>
      <c r="R199" s="845"/>
      <c r="S199" s="845"/>
      <c r="T199" s="845"/>
      <c r="U199" s="777" t="s">
        <v>1049</v>
      </c>
      <c r="V199" s="659"/>
      <c r="W199" s="666" t="s">
        <v>685</v>
      </c>
      <c r="X199" s="666"/>
      <c r="Y199" s="666" t="s">
        <v>736</v>
      </c>
      <c r="Z199" s="666"/>
      <c r="AA199" s="666"/>
      <c r="AB199" s="650" t="s">
        <v>737</v>
      </c>
      <c r="AC199" s="657" t="s">
        <v>738</v>
      </c>
      <c r="AD199" s="681">
        <v>16.8851</v>
      </c>
      <c r="AE199" s="682">
        <f>AD199*L199</f>
        <v>29481.3846</v>
      </c>
      <c r="AF199" s="657"/>
      <c r="AG199" s="649" t="s">
        <v>734</v>
      </c>
      <c r="AH199" s="657" t="s">
        <v>101</v>
      </c>
      <c r="AI199" s="800"/>
      <c r="AJ199" s="683"/>
      <c r="AK199" s="800"/>
      <c r="AL199" s="683"/>
      <c r="AM199" s="786"/>
      <c r="AN199" s="683">
        <f>I199</f>
        <v>6984</v>
      </c>
      <c r="AO199" s="810"/>
      <c r="AP199" s="694"/>
      <c r="AQ199" s="694"/>
      <c r="AR199" s="694"/>
      <c r="AS199" s="695">
        <f>I199</f>
        <v>6984</v>
      </c>
      <c r="AT199" s="816"/>
      <c r="AU199" s="810"/>
      <c r="AV199" s="810"/>
      <c r="AW199" s="817"/>
      <c r="AX199" s="705">
        <f>I199/4</f>
        <v>1746</v>
      </c>
      <c r="AY199" s="694">
        <f>AX199</f>
        <v>1746</v>
      </c>
      <c r="AZ199" s="694">
        <f>AX199</f>
        <v>1746</v>
      </c>
      <c r="BA199" s="706">
        <f>AX199</f>
        <v>1746</v>
      </c>
      <c r="BB199" s="715"/>
      <c r="BC199" s="694"/>
      <c r="BD199" s="695"/>
      <c r="BE199" s="694"/>
      <c r="BF199" s="694"/>
      <c r="BG199" s="694"/>
      <c r="BH199" s="694"/>
      <c r="BI199" s="694"/>
      <c r="BJ199" s="694">
        <f t="shared" si="190"/>
        <v>6984</v>
      </c>
      <c r="BK199" s="694"/>
      <c r="BL199" s="694" t="s">
        <v>102</v>
      </c>
      <c r="BM199" s="883"/>
      <c r="BN199" s="694">
        <f>I199/4</f>
        <v>1746</v>
      </c>
      <c r="BO199" s="694">
        <f>I199/4</f>
        <v>1746</v>
      </c>
      <c r="BP199" s="694">
        <f>I199/4</f>
        <v>1746</v>
      </c>
      <c r="BQ199" s="694">
        <f>I199/4</f>
        <v>1746</v>
      </c>
      <c r="BR199" s="694">
        <f t="shared" si="166"/>
        <v>0</v>
      </c>
      <c r="BS199" s="721">
        <f>BN199+BO199+BP199+BQ199+$BS$290</f>
        <v>519464</v>
      </c>
      <c r="BT199" s="721">
        <f>BT202-BN199</f>
        <v>-25993</v>
      </c>
      <c r="BU199" s="721">
        <f>BU202-BO199</f>
        <v>-25993</v>
      </c>
      <c r="BV199" s="721">
        <f>BV202-BP199</f>
        <v>-25993</v>
      </c>
      <c r="BW199" s="721">
        <f>BW202-BQ199</f>
        <v>-25993</v>
      </c>
      <c r="BX199" s="721"/>
    </row>
    <row r="200" s="625" customFormat="1" ht="32" customHeight="1" spans="1:76">
      <c r="A200" s="642">
        <v>45728</v>
      </c>
      <c r="B200" s="643" t="s">
        <v>731</v>
      </c>
      <c r="C200" s="644" t="s">
        <v>732</v>
      </c>
      <c r="D200" s="645">
        <v>4500159868</v>
      </c>
      <c r="E200" s="650">
        <v>4401015369</v>
      </c>
      <c r="F200" s="645" t="s">
        <v>1050</v>
      </c>
      <c r="G200" s="649" t="s">
        <v>734</v>
      </c>
      <c r="H200" s="648" t="s">
        <v>735</v>
      </c>
      <c r="I200" s="657">
        <v>6984</v>
      </c>
      <c r="J200" s="657">
        <v>0</v>
      </c>
      <c r="K200" s="657">
        <v>4</v>
      </c>
      <c r="L200" s="657">
        <f>I200/K200</f>
        <v>1746</v>
      </c>
      <c r="M200" s="658">
        <v>45860</v>
      </c>
      <c r="N200" s="658">
        <v>45856</v>
      </c>
      <c r="O200" s="659"/>
      <c r="P200" s="659" t="s">
        <v>93</v>
      </c>
      <c r="Q200" s="845"/>
      <c r="R200" s="845"/>
      <c r="S200" s="845"/>
      <c r="T200" s="845"/>
      <c r="U200" s="777" t="s">
        <v>1035</v>
      </c>
      <c r="V200" s="659"/>
      <c r="W200" s="666" t="s">
        <v>685</v>
      </c>
      <c r="X200" s="666"/>
      <c r="Y200" s="666" t="s">
        <v>736</v>
      </c>
      <c r="Z200" s="666"/>
      <c r="AA200" s="666"/>
      <c r="AB200" s="650" t="s">
        <v>737</v>
      </c>
      <c r="AC200" s="657" t="s">
        <v>738</v>
      </c>
      <c r="AD200" s="681">
        <v>16.8851</v>
      </c>
      <c r="AE200" s="682">
        <f>AD200*L200</f>
        <v>29481.3846</v>
      </c>
      <c r="AF200" s="657"/>
      <c r="AG200" s="649" t="s">
        <v>734</v>
      </c>
      <c r="AH200" s="657" t="s">
        <v>101</v>
      </c>
      <c r="AI200" s="684"/>
      <c r="AJ200" s="683"/>
      <c r="AK200" s="684"/>
      <c r="AL200" s="683"/>
      <c r="AM200" s="787"/>
      <c r="AN200" s="683">
        <f>I200</f>
        <v>6984</v>
      </c>
      <c r="AO200" s="812"/>
      <c r="AP200" s="694"/>
      <c r="AQ200" s="694"/>
      <c r="AR200" s="694"/>
      <c r="AS200" s="695">
        <f>I200</f>
        <v>6984</v>
      </c>
      <c r="AT200" s="818"/>
      <c r="AU200" s="812"/>
      <c r="AV200" s="812"/>
      <c r="AW200" s="819"/>
      <c r="AX200" s="705">
        <f>I200/4</f>
        <v>1746</v>
      </c>
      <c r="AY200" s="694">
        <f>AX200</f>
        <v>1746</v>
      </c>
      <c r="AZ200" s="694">
        <f>AX200</f>
        <v>1746</v>
      </c>
      <c r="BA200" s="706">
        <f>AX200</f>
        <v>1746</v>
      </c>
      <c r="BB200" s="715"/>
      <c r="BC200" s="694"/>
      <c r="BD200" s="695"/>
      <c r="BE200" s="694"/>
      <c r="BF200" s="694"/>
      <c r="BG200" s="694"/>
      <c r="BH200" s="694"/>
      <c r="BI200" s="694"/>
      <c r="BJ200" s="694">
        <f t="shared" si="190"/>
        <v>6984</v>
      </c>
      <c r="BK200" s="694"/>
      <c r="BL200" s="694" t="s">
        <v>102</v>
      </c>
      <c r="BM200" s="861"/>
      <c r="BN200" s="694">
        <f>I200/4</f>
        <v>1746</v>
      </c>
      <c r="BO200" s="694">
        <f>I200/4</f>
        <v>1746</v>
      </c>
      <c r="BP200" s="694">
        <f>I200/4</f>
        <v>1746</v>
      </c>
      <c r="BQ200" s="694">
        <f>I200/4</f>
        <v>1746</v>
      </c>
      <c r="BR200" s="694">
        <f t="shared" si="166"/>
        <v>0</v>
      </c>
      <c r="BS200" s="721">
        <f>BN200+BO200+BP200+BQ200+$BS$290</f>
        <v>519464</v>
      </c>
      <c r="BT200" s="721">
        <f>BT206-BN200</f>
        <v>-31231</v>
      </c>
      <c r="BU200" s="721">
        <f>BU206-BO200</f>
        <v>-31231</v>
      </c>
      <c r="BV200" s="721">
        <f>BV206-BP200</f>
        <v>-31231</v>
      </c>
      <c r="BW200" s="721">
        <f>BW206-BQ200</f>
        <v>-31231</v>
      </c>
      <c r="BX200" s="721"/>
    </row>
    <row r="201" s="625" customFormat="1" ht="32" customHeight="1" spans="1:76">
      <c r="A201" s="642">
        <v>45841</v>
      </c>
      <c r="B201" s="643" t="s">
        <v>981</v>
      </c>
      <c r="C201" s="644" t="s">
        <v>89</v>
      </c>
      <c r="D201" s="645">
        <v>4500172623</v>
      </c>
      <c r="E201" s="650" t="s">
        <v>1051</v>
      </c>
      <c r="F201" s="645" t="s">
        <v>1052</v>
      </c>
      <c r="G201" s="649" t="s">
        <v>155</v>
      </c>
      <c r="H201" s="648" t="s">
        <v>3</v>
      </c>
      <c r="I201" s="657">
        <v>16</v>
      </c>
      <c r="J201" s="657">
        <v>0</v>
      </c>
      <c r="K201" s="657">
        <v>8</v>
      </c>
      <c r="L201" s="657">
        <v>2</v>
      </c>
      <c r="M201" s="658">
        <v>45877</v>
      </c>
      <c r="N201" s="658">
        <v>45873</v>
      </c>
      <c r="O201" s="666"/>
      <c r="P201" s="659" t="s">
        <v>93</v>
      </c>
      <c r="Q201" s="845"/>
      <c r="R201" s="845"/>
      <c r="S201" s="845"/>
      <c r="T201" s="845"/>
      <c r="U201" s="777" t="s">
        <v>1053</v>
      </c>
      <c r="V201" s="659"/>
      <c r="W201" s="666" t="s">
        <v>1054</v>
      </c>
      <c r="X201" s="666"/>
      <c r="Y201" s="666" t="s">
        <v>1055</v>
      </c>
      <c r="Z201" s="666"/>
      <c r="AA201" s="666"/>
      <c r="AB201" s="650" t="s">
        <v>1056</v>
      </c>
      <c r="AC201" s="657" t="s">
        <v>278</v>
      </c>
      <c r="AD201" s="681">
        <v>4.5889</v>
      </c>
      <c r="AE201" s="682">
        <f>AD201*I201</f>
        <v>73.4224</v>
      </c>
      <c r="AF201" s="657"/>
      <c r="AG201" s="649" t="s">
        <v>162</v>
      </c>
      <c r="AH201" s="657" t="s">
        <v>101</v>
      </c>
      <c r="AI201" s="849"/>
      <c r="AJ201" s="683"/>
      <c r="AK201" s="849"/>
      <c r="AL201" s="683">
        <f>I201</f>
        <v>16</v>
      </c>
      <c r="AM201" s="849"/>
      <c r="AN201" s="683"/>
      <c r="AO201" s="860"/>
      <c r="AP201" s="694">
        <f>I201</f>
        <v>16</v>
      </c>
      <c r="AQ201" s="694"/>
      <c r="AR201" s="694"/>
      <c r="AS201" s="695"/>
      <c r="AT201" s="877"/>
      <c r="AU201" s="860"/>
      <c r="AV201" s="860"/>
      <c r="AW201" s="889"/>
      <c r="AX201" s="705"/>
      <c r="AY201" s="694">
        <f>I201</f>
        <v>16</v>
      </c>
      <c r="AZ201" s="694"/>
      <c r="BA201" s="706"/>
      <c r="BB201" s="715"/>
      <c r="BC201" s="694"/>
      <c r="BD201" s="695"/>
      <c r="BE201" s="694"/>
      <c r="BF201" s="626"/>
      <c r="BG201" s="626"/>
      <c r="BH201" s="626"/>
      <c r="BI201" s="626"/>
      <c r="BJ201" s="791">
        <f t="shared" si="190"/>
        <v>16</v>
      </c>
      <c r="BK201" s="694"/>
      <c r="BL201" s="694" t="s">
        <v>102</v>
      </c>
      <c r="BM201" s="860"/>
      <c r="BN201" s="694"/>
      <c r="BO201" s="694">
        <f>I201</f>
        <v>16</v>
      </c>
      <c r="BP201" s="694"/>
      <c r="BQ201" s="694"/>
      <c r="BR201" s="694">
        <f t="shared" si="166"/>
        <v>0</v>
      </c>
      <c r="BS201" s="721"/>
      <c r="BT201" s="721"/>
      <c r="BU201" s="721"/>
      <c r="BV201" s="721"/>
      <c r="BW201" s="721"/>
      <c r="BX201" s="721"/>
    </row>
    <row r="202" s="625" customFormat="1" ht="32" customHeight="1" spans="1:76">
      <c r="A202" s="642">
        <v>45728</v>
      </c>
      <c r="B202" s="643" t="s">
        <v>731</v>
      </c>
      <c r="C202" s="644" t="s">
        <v>732</v>
      </c>
      <c r="D202" s="645">
        <v>4500159868</v>
      </c>
      <c r="E202" s="650">
        <v>4401015347</v>
      </c>
      <c r="F202" s="645" t="s">
        <v>1057</v>
      </c>
      <c r="G202" s="649" t="s">
        <v>734</v>
      </c>
      <c r="H202" s="648" t="s">
        <v>735</v>
      </c>
      <c r="I202" s="657">
        <v>6984</v>
      </c>
      <c r="J202" s="657">
        <v>0</v>
      </c>
      <c r="K202" s="657">
        <v>4</v>
      </c>
      <c r="L202" s="657">
        <f t="shared" ref="L202:L225" si="191">I202/K202</f>
        <v>1746</v>
      </c>
      <c r="M202" s="658">
        <v>45862</v>
      </c>
      <c r="N202" s="658">
        <f>M202-3</f>
        <v>45859</v>
      </c>
      <c r="O202" s="659"/>
      <c r="P202" s="659" t="s">
        <v>93</v>
      </c>
      <c r="Q202" s="845"/>
      <c r="R202" s="845"/>
      <c r="S202" s="845"/>
      <c r="T202" s="845"/>
      <c r="U202" s="777" t="s">
        <v>1049</v>
      </c>
      <c r="V202" s="659"/>
      <c r="W202" s="666" t="s">
        <v>685</v>
      </c>
      <c r="X202" s="666"/>
      <c r="Y202" s="666" t="s">
        <v>736</v>
      </c>
      <c r="Z202" s="666"/>
      <c r="AA202" s="666"/>
      <c r="AB202" s="650" t="s">
        <v>737</v>
      </c>
      <c r="AC202" s="657" t="s">
        <v>738</v>
      </c>
      <c r="AD202" s="681">
        <v>16.8851</v>
      </c>
      <c r="AE202" s="682">
        <f>AD202*L202</f>
        <v>29481.3846</v>
      </c>
      <c r="AF202" s="657"/>
      <c r="AG202" s="649" t="s">
        <v>734</v>
      </c>
      <c r="AH202" s="657" t="s">
        <v>101</v>
      </c>
      <c r="AI202" s="683"/>
      <c r="AJ202" s="683"/>
      <c r="AK202" s="683"/>
      <c r="AL202" s="683"/>
      <c r="AM202" s="790"/>
      <c r="AN202" s="683">
        <f>I202</f>
        <v>6984</v>
      </c>
      <c r="AO202" s="694"/>
      <c r="AP202" s="694"/>
      <c r="AQ202" s="694"/>
      <c r="AR202" s="694"/>
      <c r="AS202" s="695">
        <f>I202</f>
        <v>6984</v>
      </c>
      <c r="AT202" s="705"/>
      <c r="AU202" s="694"/>
      <c r="AV202" s="694"/>
      <c r="AW202" s="706"/>
      <c r="AX202" s="705">
        <f t="shared" ref="AX202:AX217" si="192">I202/4</f>
        <v>1746</v>
      </c>
      <c r="AY202" s="694">
        <f t="shared" ref="AY202:AY209" si="193">AX202</f>
        <v>1746</v>
      </c>
      <c r="AZ202" s="694">
        <f t="shared" ref="AZ202:AZ209" si="194">AX202</f>
        <v>1746</v>
      </c>
      <c r="BA202" s="706">
        <f t="shared" ref="BA202:BA209" si="195">AX202</f>
        <v>1746</v>
      </c>
      <c r="BB202" s="715"/>
      <c r="BC202" s="694"/>
      <c r="BD202" s="695"/>
      <c r="BE202" s="694"/>
      <c r="BF202" s="694"/>
      <c r="BG202" s="694"/>
      <c r="BH202" s="694"/>
      <c r="BI202" s="694"/>
      <c r="BJ202" s="694">
        <f t="shared" si="190"/>
        <v>6984</v>
      </c>
      <c r="BK202" s="694"/>
      <c r="BL202" s="694" t="s">
        <v>102</v>
      </c>
      <c r="BM202" s="881"/>
      <c r="BN202" s="694">
        <f t="shared" ref="BN202:BN217" si="196">I202/4</f>
        <v>1746</v>
      </c>
      <c r="BO202" s="694">
        <f t="shared" ref="BO202:BO217" si="197">I202/4</f>
        <v>1746</v>
      </c>
      <c r="BP202" s="694">
        <f t="shared" ref="BP202:BP217" si="198">I202/4</f>
        <v>1746</v>
      </c>
      <c r="BQ202" s="694">
        <f t="shared" ref="BQ202:BQ217" si="199">I202/4</f>
        <v>1746</v>
      </c>
      <c r="BR202" s="694">
        <f t="shared" si="166"/>
        <v>0</v>
      </c>
      <c r="BS202" s="721">
        <f t="shared" ref="BS202:BS208" si="200">BN202+BO202+BP202+BQ202+$BS$290</f>
        <v>519464</v>
      </c>
      <c r="BT202" s="721">
        <f>BT204-BN202</f>
        <v>-24247</v>
      </c>
      <c r="BU202" s="721">
        <f>BU204-BO202</f>
        <v>-24247</v>
      </c>
      <c r="BV202" s="721">
        <f>BV204-BP202</f>
        <v>-24247</v>
      </c>
      <c r="BW202" s="721">
        <f>BW204-BQ202</f>
        <v>-24247</v>
      </c>
      <c r="BX202" s="721"/>
    </row>
    <row r="203" s="625" customFormat="1" ht="32" customHeight="1" spans="1:76">
      <c r="A203" s="642">
        <v>45771</v>
      </c>
      <c r="B203" s="643" t="s">
        <v>1058</v>
      </c>
      <c r="C203" s="644" t="s">
        <v>1059</v>
      </c>
      <c r="D203" s="645">
        <v>4500159848</v>
      </c>
      <c r="E203" s="650" t="s">
        <v>1060</v>
      </c>
      <c r="F203" s="645" t="s">
        <v>1061</v>
      </c>
      <c r="G203" s="649" t="s">
        <v>83</v>
      </c>
      <c r="H203" s="648" t="s">
        <v>84</v>
      </c>
      <c r="I203" s="657">
        <v>72</v>
      </c>
      <c r="J203" s="657">
        <v>0</v>
      </c>
      <c r="K203" s="657">
        <v>8</v>
      </c>
      <c r="L203" s="657">
        <f t="shared" si="191"/>
        <v>9</v>
      </c>
      <c r="M203" s="658">
        <v>45859</v>
      </c>
      <c r="N203" s="658">
        <v>45862</v>
      </c>
      <c r="O203" s="659"/>
      <c r="P203" s="659" t="s">
        <v>93</v>
      </c>
      <c r="Q203" s="845"/>
      <c r="R203" s="845"/>
      <c r="S203" s="845"/>
      <c r="T203" s="845"/>
      <c r="U203" s="777" t="s">
        <v>1053</v>
      </c>
      <c r="V203" s="659"/>
      <c r="W203" s="666" t="s">
        <v>963</v>
      </c>
      <c r="X203" s="666"/>
      <c r="Y203" s="666" t="s">
        <v>1062</v>
      </c>
      <c r="Z203" s="666"/>
      <c r="AA203" s="666" t="s">
        <v>1063</v>
      </c>
      <c r="AB203" s="650" t="s">
        <v>1064</v>
      </c>
      <c r="AC203" s="657" t="s">
        <v>233</v>
      </c>
      <c r="AD203" s="681">
        <v>4.1708</v>
      </c>
      <c r="AE203" s="682">
        <f>AD203*I203</f>
        <v>300.2976</v>
      </c>
      <c r="AF203" s="788" t="s">
        <v>1065</v>
      </c>
      <c r="AG203" s="649" t="s">
        <v>243</v>
      </c>
      <c r="AH203" s="657" t="s">
        <v>101</v>
      </c>
      <c r="AI203" s="786"/>
      <c r="AJ203" s="683"/>
      <c r="AK203" s="786"/>
      <c r="AL203" s="683">
        <f>I203</f>
        <v>72</v>
      </c>
      <c r="AM203" s="786"/>
      <c r="AN203" s="683"/>
      <c r="AO203" s="883"/>
      <c r="AP203" s="694">
        <f>I203</f>
        <v>72</v>
      </c>
      <c r="AQ203" s="694"/>
      <c r="AR203" s="694"/>
      <c r="AS203" s="695"/>
      <c r="AT203" s="884"/>
      <c r="AU203" s="883"/>
      <c r="AV203" s="883"/>
      <c r="AW203" s="891"/>
      <c r="AX203" s="705">
        <f t="shared" si="192"/>
        <v>18</v>
      </c>
      <c r="AY203" s="694">
        <f t="shared" si="193"/>
        <v>18</v>
      </c>
      <c r="AZ203" s="694">
        <f t="shared" si="194"/>
        <v>18</v>
      </c>
      <c r="BA203" s="706">
        <f t="shared" si="195"/>
        <v>18</v>
      </c>
      <c r="BB203" s="715"/>
      <c r="BC203" s="694"/>
      <c r="BD203" s="695"/>
      <c r="BE203" s="694"/>
      <c r="BF203" s="694"/>
      <c r="BG203" s="694"/>
      <c r="BH203" s="694"/>
      <c r="BI203" s="694"/>
      <c r="BJ203" s="694">
        <f t="shared" si="190"/>
        <v>72</v>
      </c>
      <c r="BK203" s="694"/>
      <c r="BL203" s="694" t="s">
        <v>102</v>
      </c>
      <c r="BM203" s="883"/>
      <c r="BN203" s="694">
        <f t="shared" si="196"/>
        <v>18</v>
      </c>
      <c r="BO203" s="694">
        <f t="shared" si="197"/>
        <v>18</v>
      </c>
      <c r="BP203" s="694">
        <f t="shared" si="198"/>
        <v>18</v>
      </c>
      <c r="BQ203" s="721">
        <f t="shared" si="199"/>
        <v>18</v>
      </c>
      <c r="BR203" s="694">
        <f t="shared" si="166"/>
        <v>0</v>
      </c>
      <c r="BS203" s="721">
        <f t="shared" si="200"/>
        <v>512552</v>
      </c>
      <c r="BT203" s="721">
        <f>BT194-BN203</f>
        <v>-22441</v>
      </c>
      <c r="BU203" s="721">
        <f>BU194-BO203</f>
        <v>-22441</v>
      </c>
      <c r="BV203" s="721">
        <f>BV194-BP203</f>
        <v>-22441</v>
      </c>
      <c r="BW203" s="721">
        <f>BW194-BQ203</f>
        <v>-22441</v>
      </c>
      <c r="BX203" s="721"/>
    </row>
    <row r="204" s="625" customFormat="1" ht="32" customHeight="1" spans="1:76">
      <c r="A204" s="642">
        <v>45771</v>
      </c>
      <c r="B204" s="643" t="s">
        <v>1066</v>
      </c>
      <c r="C204" s="644" t="s">
        <v>1067</v>
      </c>
      <c r="D204" s="645">
        <v>4500164774</v>
      </c>
      <c r="E204" s="650" t="s">
        <v>1068</v>
      </c>
      <c r="F204" s="645" t="s">
        <v>1069</v>
      </c>
      <c r="G204" s="649" t="s">
        <v>83</v>
      </c>
      <c r="H204" s="648" t="s">
        <v>84</v>
      </c>
      <c r="I204" s="657">
        <v>240</v>
      </c>
      <c r="J204" s="657">
        <v>0</v>
      </c>
      <c r="K204" s="657">
        <v>8</v>
      </c>
      <c r="L204" s="657">
        <f t="shared" si="191"/>
        <v>30</v>
      </c>
      <c r="M204" s="658">
        <v>45859</v>
      </c>
      <c r="N204" s="658">
        <v>45862</v>
      </c>
      <c r="O204" s="659"/>
      <c r="P204" s="659" t="s">
        <v>93</v>
      </c>
      <c r="Q204" s="845"/>
      <c r="R204" s="845"/>
      <c r="S204" s="845"/>
      <c r="T204" s="845"/>
      <c r="U204" s="777" t="s">
        <v>1070</v>
      </c>
      <c r="V204" s="659"/>
      <c r="W204" s="666" t="s">
        <v>963</v>
      </c>
      <c r="X204" s="666"/>
      <c r="Y204" s="666" t="s">
        <v>1062</v>
      </c>
      <c r="Z204" s="666"/>
      <c r="AA204" s="666" t="s">
        <v>1063</v>
      </c>
      <c r="AB204" s="650" t="s">
        <v>1071</v>
      </c>
      <c r="AC204" s="657" t="s">
        <v>233</v>
      </c>
      <c r="AD204" s="681">
        <v>4.1708</v>
      </c>
      <c r="AE204" s="682">
        <f>AD204*I204</f>
        <v>1000.992</v>
      </c>
      <c r="AF204" s="657" t="s">
        <v>1072</v>
      </c>
      <c r="AG204" s="649" t="s">
        <v>243</v>
      </c>
      <c r="AH204" s="657" t="s">
        <v>101</v>
      </c>
      <c r="AI204" s="786"/>
      <c r="AJ204" s="683"/>
      <c r="AK204" s="786"/>
      <c r="AL204" s="683">
        <f>I204</f>
        <v>240</v>
      </c>
      <c r="AM204" s="786"/>
      <c r="AN204" s="683"/>
      <c r="AO204" s="883"/>
      <c r="AP204" s="694">
        <f>I204</f>
        <v>240</v>
      </c>
      <c r="AQ204" s="694"/>
      <c r="AR204" s="694"/>
      <c r="AS204" s="695"/>
      <c r="AT204" s="884"/>
      <c r="AU204" s="883"/>
      <c r="AV204" s="883"/>
      <c r="AW204" s="891"/>
      <c r="AX204" s="705">
        <f t="shared" si="192"/>
        <v>60</v>
      </c>
      <c r="AY204" s="694">
        <f t="shared" si="193"/>
        <v>60</v>
      </c>
      <c r="AZ204" s="694">
        <f t="shared" si="194"/>
        <v>60</v>
      </c>
      <c r="BA204" s="706">
        <f t="shared" si="195"/>
        <v>60</v>
      </c>
      <c r="BB204" s="715"/>
      <c r="BC204" s="694"/>
      <c r="BD204" s="695"/>
      <c r="BE204" s="694"/>
      <c r="BF204" s="694"/>
      <c r="BG204" s="694"/>
      <c r="BH204" s="694"/>
      <c r="BI204" s="694"/>
      <c r="BJ204" s="694">
        <f t="shared" si="190"/>
        <v>240</v>
      </c>
      <c r="BK204" s="694"/>
      <c r="BL204" s="694" t="s">
        <v>102</v>
      </c>
      <c r="BM204" s="883"/>
      <c r="BN204" s="694">
        <f t="shared" si="196"/>
        <v>60</v>
      </c>
      <c r="BO204" s="694">
        <f t="shared" si="197"/>
        <v>60</v>
      </c>
      <c r="BP204" s="694">
        <f t="shared" si="198"/>
        <v>60</v>
      </c>
      <c r="BQ204" s="721">
        <f t="shared" si="199"/>
        <v>60</v>
      </c>
      <c r="BR204" s="694">
        <f t="shared" si="166"/>
        <v>0</v>
      </c>
      <c r="BS204" s="721">
        <f t="shared" si="200"/>
        <v>512720</v>
      </c>
      <c r="BT204" s="721">
        <f>BT203-BN204</f>
        <v>-22501</v>
      </c>
      <c r="BU204" s="721">
        <f>BU203-BO204</f>
        <v>-22501</v>
      </c>
      <c r="BV204" s="721">
        <f>BV203-BP204</f>
        <v>-22501</v>
      </c>
      <c r="BW204" s="721">
        <f>BW203-BQ204</f>
        <v>-22501</v>
      </c>
      <c r="BX204" s="721"/>
    </row>
    <row r="205" s="625" customFormat="1" ht="32" customHeight="1" spans="1:76">
      <c r="A205" s="642">
        <v>45798</v>
      </c>
      <c r="B205" s="643" t="s">
        <v>88</v>
      </c>
      <c r="C205" s="644" t="s">
        <v>89</v>
      </c>
      <c r="D205" s="645">
        <v>4500167322</v>
      </c>
      <c r="E205" s="650">
        <v>9900925827</v>
      </c>
      <c r="F205" s="645" t="s">
        <v>1073</v>
      </c>
      <c r="G205" s="649" t="s">
        <v>91</v>
      </c>
      <c r="H205" s="648" t="s">
        <v>84</v>
      </c>
      <c r="I205" s="657">
        <v>4375</v>
      </c>
      <c r="J205" s="657">
        <v>0</v>
      </c>
      <c r="K205" s="657">
        <v>1</v>
      </c>
      <c r="L205" s="657">
        <f t="shared" si="191"/>
        <v>4375</v>
      </c>
      <c r="M205" s="658">
        <v>45868</v>
      </c>
      <c r="N205" s="658">
        <v>45864</v>
      </c>
      <c r="O205" s="666" t="s">
        <v>1074</v>
      </c>
      <c r="P205" s="659" t="s">
        <v>93</v>
      </c>
      <c r="Q205" s="845"/>
      <c r="R205" s="845"/>
      <c r="S205" s="845"/>
      <c r="T205" s="845"/>
      <c r="U205" s="777" t="s">
        <v>1075</v>
      </c>
      <c r="V205" s="659"/>
      <c r="W205" s="666" t="s">
        <v>1076</v>
      </c>
      <c r="X205" s="666"/>
      <c r="Y205" s="666" t="s">
        <v>1077</v>
      </c>
      <c r="Z205" s="666"/>
      <c r="AA205" s="666" t="s">
        <v>1078</v>
      </c>
      <c r="AB205" s="650" t="s">
        <v>1079</v>
      </c>
      <c r="AC205" s="657" t="s">
        <v>98</v>
      </c>
      <c r="AD205" s="681">
        <v>4.2972</v>
      </c>
      <c r="AE205" s="682">
        <f>AD205*I205</f>
        <v>18800.25</v>
      </c>
      <c r="AF205" s="657"/>
      <c r="AG205" s="648" t="s">
        <v>100</v>
      </c>
      <c r="AH205" s="657" t="s">
        <v>101</v>
      </c>
      <c r="AI205" s="786"/>
      <c r="AJ205" s="683"/>
      <c r="AK205" s="786"/>
      <c r="AL205" s="683"/>
      <c r="AM205" s="786"/>
      <c r="AN205" s="683">
        <f>I205</f>
        <v>4375</v>
      </c>
      <c r="AO205" s="883"/>
      <c r="AP205" s="694">
        <f>I205</f>
        <v>4375</v>
      </c>
      <c r="AQ205" s="694"/>
      <c r="AR205" s="694"/>
      <c r="AS205" s="695"/>
      <c r="AT205" s="884"/>
      <c r="AU205" s="883"/>
      <c r="AV205" s="883"/>
      <c r="AW205" s="891"/>
      <c r="AX205" s="705">
        <f t="shared" si="192"/>
        <v>1093.75</v>
      </c>
      <c r="AY205" s="694">
        <f t="shared" si="193"/>
        <v>1093.75</v>
      </c>
      <c r="AZ205" s="694">
        <f t="shared" si="194"/>
        <v>1093.75</v>
      </c>
      <c r="BA205" s="706">
        <f t="shared" si="195"/>
        <v>1093.75</v>
      </c>
      <c r="BB205" s="715"/>
      <c r="BC205" s="694"/>
      <c r="BD205" s="695"/>
      <c r="BE205" s="694"/>
      <c r="BF205" s="694"/>
      <c r="BG205" s="694"/>
      <c r="BH205" s="694"/>
      <c r="BI205" s="694"/>
      <c r="BJ205" s="694"/>
      <c r="BK205" s="694">
        <f>I205</f>
        <v>4375</v>
      </c>
      <c r="BL205" s="694" t="s">
        <v>102</v>
      </c>
      <c r="BM205" s="883"/>
      <c r="BN205" s="694">
        <f t="shared" si="196"/>
        <v>1093.75</v>
      </c>
      <c r="BO205" s="694">
        <f t="shared" si="197"/>
        <v>1093.75</v>
      </c>
      <c r="BP205" s="694">
        <f t="shared" si="198"/>
        <v>1093.75</v>
      </c>
      <c r="BQ205" s="694">
        <f t="shared" si="199"/>
        <v>1093.75</v>
      </c>
      <c r="BR205" s="694">
        <f t="shared" si="166"/>
        <v>0</v>
      </c>
      <c r="BS205" s="721">
        <f t="shared" si="200"/>
        <v>516855</v>
      </c>
      <c r="BT205" s="721"/>
      <c r="BU205" s="721"/>
      <c r="BV205" s="721"/>
      <c r="BW205" s="721"/>
      <c r="BX205" s="721"/>
    </row>
    <row r="206" s="625" customFormat="1" ht="32" customHeight="1" spans="1:76">
      <c r="A206" s="642">
        <v>45728</v>
      </c>
      <c r="B206" s="643" t="s">
        <v>731</v>
      </c>
      <c r="C206" s="644" t="s">
        <v>732</v>
      </c>
      <c r="D206" s="645">
        <v>4500159868</v>
      </c>
      <c r="E206" s="650">
        <v>4401015341</v>
      </c>
      <c r="F206" s="645" t="s">
        <v>1080</v>
      </c>
      <c r="G206" s="649" t="s">
        <v>734</v>
      </c>
      <c r="H206" s="648" t="s">
        <v>735</v>
      </c>
      <c r="I206" s="657">
        <v>6984</v>
      </c>
      <c r="J206" s="657">
        <v>0</v>
      </c>
      <c r="K206" s="657">
        <v>4</v>
      </c>
      <c r="L206" s="657">
        <f t="shared" si="191"/>
        <v>1746</v>
      </c>
      <c r="M206" s="658">
        <v>45863</v>
      </c>
      <c r="N206" s="658">
        <v>45859</v>
      </c>
      <c r="O206" s="659"/>
      <c r="P206" s="659" t="s">
        <v>93</v>
      </c>
      <c r="Q206" s="845"/>
      <c r="R206" s="845"/>
      <c r="S206" s="845"/>
      <c r="T206" s="845"/>
      <c r="U206" s="777" t="s">
        <v>1070</v>
      </c>
      <c r="V206" s="659"/>
      <c r="W206" s="666" t="s">
        <v>685</v>
      </c>
      <c r="X206" s="666"/>
      <c r="Y206" s="666" t="s">
        <v>736</v>
      </c>
      <c r="Z206" s="666"/>
      <c r="AA206" s="666"/>
      <c r="AB206" s="650" t="s">
        <v>737</v>
      </c>
      <c r="AC206" s="657" t="s">
        <v>738</v>
      </c>
      <c r="AD206" s="681">
        <v>16.8851</v>
      </c>
      <c r="AE206" s="682">
        <f>AD206*L206</f>
        <v>29481.3846</v>
      </c>
      <c r="AF206" s="657"/>
      <c r="AG206" s="649" t="s">
        <v>734</v>
      </c>
      <c r="AH206" s="657" t="s">
        <v>101</v>
      </c>
      <c r="AI206" s="683"/>
      <c r="AJ206" s="683"/>
      <c r="AK206" s="683"/>
      <c r="AL206" s="683"/>
      <c r="AM206" s="790"/>
      <c r="AN206" s="683">
        <f>I206</f>
        <v>6984</v>
      </c>
      <c r="AO206" s="694"/>
      <c r="AP206" s="694"/>
      <c r="AQ206" s="694"/>
      <c r="AR206" s="694"/>
      <c r="AS206" s="695">
        <f>I206</f>
        <v>6984</v>
      </c>
      <c r="AT206" s="705"/>
      <c r="AU206" s="694"/>
      <c r="AV206" s="694"/>
      <c r="AW206" s="706"/>
      <c r="AX206" s="705">
        <f t="shared" si="192"/>
        <v>1746</v>
      </c>
      <c r="AY206" s="694">
        <f t="shared" si="193"/>
        <v>1746</v>
      </c>
      <c r="AZ206" s="694">
        <f t="shared" si="194"/>
        <v>1746</v>
      </c>
      <c r="BA206" s="706">
        <f t="shared" si="195"/>
        <v>1746</v>
      </c>
      <c r="BB206" s="715"/>
      <c r="BC206" s="694"/>
      <c r="BD206" s="695"/>
      <c r="BE206" s="694"/>
      <c r="BF206" s="694"/>
      <c r="BG206" s="694"/>
      <c r="BH206" s="694"/>
      <c r="BI206" s="694"/>
      <c r="BJ206" s="694">
        <f t="shared" ref="BJ206:BJ211" si="201">I206</f>
        <v>6984</v>
      </c>
      <c r="BK206" s="694"/>
      <c r="BL206" s="694" t="s">
        <v>102</v>
      </c>
      <c r="BM206" s="881"/>
      <c r="BN206" s="694">
        <f t="shared" si="196"/>
        <v>1746</v>
      </c>
      <c r="BO206" s="694">
        <f t="shared" si="197"/>
        <v>1746</v>
      </c>
      <c r="BP206" s="694">
        <f t="shared" si="198"/>
        <v>1746</v>
      </c>
      <c r="BQ206" s="694">
        <f t="shared" si="199"/>
        <v>1746</v>
      </c>
      <c r="BR206" s="694">
        <f t="shared" si="166"/>
        <v>0</v>
      </c>
      <c r="BS206" s="721">
        <f t="shared" si="200"/>
        <v>519464</v>
      </c>
      <c r="BT206" s="721">
        <f>BT195-BN206</f>
        <v>-29485</v>
      </c>
      <c r="BU206" s="721">
        <f>BU195-BO206</f>
        <v>-29485</v>
      </c>
      <c r="BV206" s="721">
        <f>BV195-BP206</f>
        <v>-29485</v>
      </c>
      <c r="BW206" s="721">
        <f>BW195-BQ206</f>
        <v>-29485</v>
      </c>
      <c r="BX206" s="721"/>
    </row>
    <row r="207" s="625" customFormat="1" ht="32" customHeight="1" spans="1:76">
      <c r="A207" s="642">
        <v>45728</v>
      </c>
      <c r="B207" s="643" t="s">
        <v>731</v>
      </c>
      <c r="C207" s="644" t="s">
        <v>732</v>
      </c>
      <c r="D207" s="645">
        <v>4500159868</v>
      </c>
      <c r="E207" s="650">
        <v>4401015349</v>
      </c>
      <c r="F207" s="645" t="s">
        <v>1081</v>
      </c>
      <c r="G207" s="649" t="s">
        <v>734</v>
      </c>
      <c r="H207" s="648" t="s">
        <v>735</v>
      </c>
      <c r="I207" s="657">
        <v>2980</v>
      </c>
      <c r="J207" s="657">
        <v>0</v>
      </c>
      <c r="K207" s="657">
        <v>4</v>
      </c>
      <c r="L207" s="657">
        <f t="shared" si="191"/>
        <v>745</v>
      </c>
      <c r="M207" s="658">
        <v>45870</v>
      </c>
      <c r="N207" s="658">
        <f>M207-4</f>
        <v>45866</v>
      </c>
      <c r="O207" s="659"/>
      <c r="P207" s="659" t="s">
        <v>93</v>
      </c>
      <c r="Q207" s="845"/>
      <c r="R207" s="845"/>
      <c r="S207" s="845"/>
      <c r="T207" s="845"/>
      <c r="U207" s="777" t="s">
        <v>1070</v>
      </c>
      <c r="V207" s="659"/>
      <c r="W207" s="666" t="s">
        <v>685</v>
      </c>
      <c r="X207" s="666"/>
      <c r="Y207" s="666" t="s">
        <v>736</v>
      </c>
      <c r="Z207" s="666"/>
      <c r="AA207" s="666"/>
      <c r="AB207" s="650" t="s">
        <v>737</v>
      </c>
      <c r="AC207" s="657" t="s">
        <v>738</v>
      </c>
      <c r="AD207" s="681">
        <v>17.1587</v>
      </c>
      <c r="AE207" s="682">
        <f>AD207*L207</f>
        <v>12783.2315</v>
      </c>
      <c r="AF207" s="657"/>
      <c r="AG207" s="649" t="s">
        <v>734</v>
      </c>
      <c r="AH207" s="657" t="s">
        <v>101</v>
      </c>
      <c r="AI207" s="683"/>
      <c r="AJ207" s="683"/>
      <c r="AK207" s="683"/>
      <c r="AL207" s="683"/>
      <c r="AM207" s="790"/>
      <c r="AN207" s="683">
        <f>I207</f>
        <v>2980</v>
      </c>
      <c r="AO207" s="694"/>
      <c r="AP207" s="694"/>
      <c r="AQ207" s="694"/>
      <c r="AR207" s="694"/>
      <c r="AS207" s="695">
        <f>I207</f>
        <v>2980</v>
      </c>
      <c r="AT207" s="705"/>
      <c r="AU207" s="694"/>
      <c r="AV207" s="694"/>
      <c r="AW207" s="706"/>
      <c r="AX207" s="705">
        <f t="shared" si="192"/>
        <v>745</v>
      </c>
      <c r="AY207" s="694">
        <f t="shared" si="193"/>
        <v>745</v>
      </c>
      <c r="AZ207" s="694">
        <f t="shared" si="194"/>
        <v>745</v>
      </c>
      <c r="BA207" s="706">
        <f t="shared" si="195"/>
        <v>745</v>
      </c>
      <c r="BB207" s="715"/>
      <c r="BC207" s="694"/>
      <c r="BD207" s="695"/>
      <c r="BE207" s="694"/>
      <c r="BF207" s="694"/>
      <c r="BG207" s="694"/>
      <c r="BH207" s="694"/>
      <c r="BI207" s="694"/>
      <c r="BJ207" s="694">
        <f t="shared" si="201"/>
        <v>2980</v>
      </c>
      <c r="BK207" s="694"/>
      <c r="BL207" s="694" t="s">
        <v>102</v>
      </c>
      <c r="BM207" s="881"/>
      <c r="BN207" s="694">
        <f t="shared" si="196"/>
        <v>745</v>
      </c>
      <c r="BO207" s="694">
        <f t="shared" si="197"/>
        <v>745</v>
      </c>
      <c r="BP207" s="694">
        <f t="shared" si="198"/>
        <v>745</v>
      </c>
      <c r="BQ207" s="694">
        <f t="shared" si="199"/>
        <v>745</v>
      </c>
      <c r="BR207" s="694">
        <f t="shared" si="166"/>
        <v>0</v>
      </c>
      <c r="BS207" s="721">
        <f t="shared" si="200"/>
        <v>515460</v>
      </c>
      <c r="BT207" s="721">
        <f>取消单!BP92-BN207</f>
        <v>-33184</v>
      </c>
      <c r="BU207" s="721">
        <f>取消单!BQ92-BO207</f>
        <v>-33184</v>
      </c>
      <c r="BV207" s="721">
        <f>取消单!BR92-BP207</f>
        <v>-33184</v>
      </c>
      <c r="BW207" s="721">
        <f>取消单!BS92-BQ207</f>
        <v>-33184</v>
      </c>
      <c r="BX207" s="721"/>
    </row>
    <row r="208" s="625" customFormat="1" ht="32" customHeight="1" spans="1:76">
      <c r="A208" s="642">
        <v>45728</v>
      </c>
      <c r="B208" s="643" t="s">
        <v>731</v>
      </c>
      <c r="C208" s="644" t="s">
        <v>732</v>
      </c>
      <c r="D208" s="645">
        <v>4500159868</v>
      </c>
      <c r="E208" s="650">
        <v>4401015343</v>
      </c>
      <c r="F208" s="645" t="s">
        <v>1082</v>
      </c>
      <c r="G208" s="649" t="s">
        <v>734</v>
      </c>
      <c r="H208" s="648" t="s">
        <v>735</v>
      </c>
      <c r="I208" s="657">
        <v>2980</v>
      </c>
      <c r="J208" s="657">
        <v>0</v>
      </c>
      <c r="K208" s="657">
        <v>4</v>
      </c>
      <c r="L208" s="657">
        <f t="shared" si="191"/>
        <v>745</v>
      </c>
      <c r="M208" s="658">
        <v>45870</v>
      </c>
      <c r="N208" s="658">
        <f>M208-4</f>
        <v>45866</v>
      </c>
      <c r="O208" s="659"/>
      <c r="P208" s="659" t="s">
        <v>93</v>
      </c>
      <c r="Q208" s="845"/>
      <c r="R208" s="845"/>
      <c r="S208" s="845"/>
      <c r="T208" s="845"/>
      <c r="U208" s="777" t="s">
        <v>1083</v>
      </c>
      <c r="V208" s="659"/>
      <c r="W208" s="666" t="s">
        <v>685</v>
      </c>
      <c r="X208" s="666"/>
      <c r="Y208" s="666" t="s">
        <v>736</v>
      </c>
      <c r="Z208" s="666"/>
      <c r="AA208" s="666"/>
      <c r="AB208" s="650" t="s">
        <v>737</v>
      </c>
      <c r="AC208" s="657" t="s">
        <v>738</v>
      </c>
      <c r="AD208" s="681">
        <v>16.9297</v>
      </c>
      <c r="AE208" s="682">
        <f>AD208*L208</f>
        <v>12612.6265</v>
      </c>
      <c r="AF208" s="657"/>
      <c r="AG208" s="649" t="s">
        <v>734</v>
      </c>
      <c r="AH208" s="657" t="s">
        <v>101</v>
      </c>
      <c r="AI208" s="683"/>
      <c r="AJ208" s="683"/>
      <c r="AK208" s="683"/>
      <c r="AL208" s="683"/>
      <c r="AM208" s="790"/>
      <c r="AN208" s="683">
        <f>I208</f>
        <v>2980</v>
      </c>
      <c r="AO208" s="694"/>
      <c r="AP208" s="694"/>
      <c r="AQ208" s="694"/>
      <c r="AR208" s="694"/>
      <c r="AS208" s="695">
        <f>I208</f>
        <v>2980</v>
      </c>
      <c r="AT208" s="705"/>
      <c r="AU208" s="694"/>
      <c r="AV208" s="694"/>
      <c r="AW208" s="706"/>
      <c r="AX208" s="705">
        <f t="shared" si="192"/>
        <v>745</v>
      </c>
      <c r="AY208" s="694">
        <f t="shared" si="193"/>
        <v>745</v>
      </c>
      <c r="AZ208" s="694">
        <f t="shared" si="194"/>
        <v>745</v>
      </c>
      <c r="BA208" s="706">
        <f t="shared" si="195"/>
        <v>745</v>
      </c>
      <c r="BB208" s="715"/>
      <c r="BC208" s="694"/>
      <c r="BD208" s="695"/>
      <c r="BE208" s="694"/>
      <c r="BF208" s="694"/>
      <c r="BG208" s="694"/>
      <c r="BH208" s="694"/>
      <c r="BI208" s="694"/>
      <c r="BJ208" s="694">
        <f t="shared" si="201"/>
        <v>2980</v>
      </c>
      <c r="BK208" s="694"/>
      <c r="BL208" s="694" t="s">
        <v>102</v>
      </c>
      <c r="BM208" s="881"/>
      <c r="BN208" s="694">
        <f t="shared" si="196"/>
        <v>745</v>
      </c>
      <c r="BO208" s="694">
        <f t="shared" si="197"/>
        <v>745</v>
      </c>
      <c r="BP208" s="694">
        <f t="shared" si="198"/>
        <v>745</v>
      </c>
      <c r="BQ208" s="694">
        <f t="shared" si="199"/>
        <v>745</v>
      </c>
      <c r="BR208" s="694">
        <f t="shared" si="166"/>
        <v>0</v>
      </c>
      <c r="BS208" s="721">
        <f t="shared" si="200"/>
        <v>515460</v>
      </c>
      <c r="BT208" s="721">
        <f>BT207-BN208</f>
        <v>-33929</v>
      </c>
      <c r="BU208" s="721">
        <f>BU207-BO208</f>
        <v>-33929</v>
      </c>
      <c r="BV208" s="721">
        <f>BV207-BP208</f>
        <v>-33929</v>
      </c>
      <c r="BW208" s="721">
        <f>BW207-BQ208</f>
        <v>-33929</v>
      </c>
      <c r="BX208" s="721"/>
    </row>
    <row r="209" s="625" customFormat="1" ht="32" customHeight="1" spans="1:76">
      <c r="A209" s="642">
        <v>45838</v>
      </c>
      <c r="B209" s="643" t="s">
        <v>1084</v>
      </c>
      <c r="C209" s="644" t="s">
        <v>1085</v>
      </c>
      <c r="D209" s="645">
        <v>4500172103</v>
      </c>
      <c r="E209" s="650"/>
      <c r="F209" s="645" t="s">
        <v>1086</v>
      </c>
      <c r="G209" s="649" t="s">
        <v>83</v>
      </c>
      <c r="H209" s="648" t="s">
        <v>84</v>
      </c>
      <c r="I209" s="657">
        <v>240</v>
      </c>
      <c r="J209" s="657">
        <v>0</v>
      </c>
      <c r="K209" s="657">
        <v>8</v>
      </c>
      <c r="L209" s="657">
        <f t="shared" si="191"/>
        <v>30</v>
      </c>
      <c r="M209" s="658">
        <v>45874</v>
      </c>
      <c r="N209" s="658">
        <f>M209-4</f>
        <v>45870</v>
      </c>
      <c r="O209" s="666"/>
      <c r="P209" s="659" t="s">
        <v>93</v>
      </c>
      <c r="Q209" s="845"/>
      <c r="R209" s="845"/>
      <c r="S209" s="845"/>
      <c r="T209" s="845"/>
      <c r="U209" s="777" t="s">
        <v>1083</v>
      </c>
      <c r="V209" s="659"/>
      <c r="W209" s="666" t="s">
        <v>1087</v>
      </c>
      <c r="X209" s="666"/>
      <c r="Y209" s="666" t="s">
        <v>1088</v>
      </c>
      <c r="Z209" s="666"/>
      <c r="AA209" s="666"/>
      <c r="AB209" s="650" t="s">
        <v>1089</v>
      </c>
      <c r="AC209" s="657" t="s">
        <v>1090</v>
      </c>
      <c r="AD209" s="681">
        <v>4.1708</v>
      </c>
      <c r="AE209" s="682">
        <f t="shared" ref="AE209:AE217" si="202">AD209*I209</f>
        <v>1000.992</v>
      </c>
      <c r="AF209" s="788" t="s">
        <v>1091</v>
      </c>
      <c r="AG209" s="649" t="s">
        <v>243</v>
      </c>
      <c r="AH209" s="657" t="s">
        <v>101</v>
      </c>
      <c r="AI209" s="786"/>
      <c r="AJ209" s="683"/>
      <c r="AK209" s="786"/>
      <c r="AL209" s="683">
        <f>I209</f>
        <v>240</v>
      </c>
      <c r="AM209" s="786"/>
      <c r="AN209" s="683"/>
      <c r="AO209" s="883"/>
      <c r="AP209" s="694">
        <f t="shared" ref="AP209:AP217" si="203">I209</f>
        <v>240</v>
      </c>
      <c r="AQ209" s="694"/>
      <c r="AR209" s="694"/>
      <c r="AS209" s="695"/>
      <c r="AT209" s="884"/>
      <c r="AU209" s="883"/>
      <c r="AV209" s="883"/>
      <c r="AW209" s="891"/>
      <c r="AX209" s="705">
        <f t="shared" si="192"/>
        <v>60</v>
      </c>
      <c r="AY209" s="694">
        <f>I209/4</f>
        <v>60</v>
      </c>
      <c r="AZ209" s="694">
        <f>I209/4</f>
        <v>60</v>
      </c>
      <c r="BA209" s="706">
        <f>I209/4</f>
        <v>60</v>
      </c>
      <c r="BB209" s="715"/>
      <c r="BC209" s="694"/>
      <c r="BD209" s="695"/>
      <c r="BE209" s="694"/>
      <c r="BF209" s="626"/>
      <c r="BG209" s="626"/>
      <c r="BH209" s="626"/>
      <c r="BI209" s="626"/>
      <c r="BJ209" s="791">
        <f t="shared" si="201"/>
        <v>240</v>
      </c>
      <c r="BK209" s="694"/>
      <c r="BL209" s="694" t="s">
        <v>102</v>
      </c>
      <c r="BM209" s="883"/>
      <c r="BN209" s="694">
        <f t="shared" si="196"/>
        <v>60</v>
      </c>
      <c r="BO209" s="694">
        <f t="shared" si="197"/>
        <v>60</v>
      </c>
      <c r="BP209" s="694">
        <f t="shared" si="198"/>
        <v>60</v>
      </c>
      <c r="BQ209" s="721">
        <f t="shared" si="199"/>
        <v>60</v>
      </c>
      <c r="BR209" s="694">
        <f t="shared" si="166"/>
        <v>0</v>
      </c>
      <c r="BS209" s="721"/>
      <c r="BT209" s="721"/>
      <c r="BU209" s="721"/>
      <c r="BV209" s="721"/>
      <c r="BW209" s="721"/>
      <c r="BX209" s="721"/>
    </row>
    <row r="210" s="625" customFormat="1" ht="32" customHeight="1" spans="1:76">
      <c r="A210" s="642">
        <v>45836</v>
      </c>
      <c r="B210" s="643" t="s">
        <v>1092</v>
      </c>
      <c r="C210" s="644" t="s">
        <v>119</v>
      </c>
      <c r="D210" s="645">
        <v>4500171778</v>
      </c>
      <c r="E210" s="650">
        <v>70072654</v>
      </c>
      <c r="F210" s="645" t="s">
        <v>1093</v>
      </c>
      <c r="G210" s="649" t="s">
        <v>83</v>
      </c>
      <c r="H210" s="648" t="s">
        <v>84</v>
      </c>
      <c r="I210" s="657">
        <v>1200</v>
      </c>
      <c r="J210" s="657">
        <v>0</v>
      </c>
      <c r="K210" s="657">
        <v>8</v>
      </c>
      <c r="L210" s="657">
        <f t="shared" si="191"/>
        <v>150</v>
      </c>
      <c r="M210" s="658">
        <v>45874</v>
      </c>
      <c r="N210" s="658">
        <v>45870</v>
      </c>
      <c r="O210" s="666"/>
      <c r="P210" s="659" t="s">
        <v>93</v>
      </c>
      <c r="Q210" s="845"/>
      <c r="R210" s="845"/>
      <c r="S210" s="845"/>
      <c r="T210" s="845"/>
      <c r="U210" s="777" t="s">
        <v>1083</v>
      </c>
      <c r="V210" s="659"/>
      <c r="W210" s="666" t="s">
        <v>123</v>
      </c>
      <c r="X210" s="666"/>
      <c r="Y210" s="666" t="s">
        <v>85</v>
      </c>
      <c r="Z210" s="666" t="s">
        <v>1094</v>
      </c>
      <c r="AA210" s="666"/>
      <c r="AB210" s="650" t="s">
        <v>1095</v>
      </c>
      <c r="AC210" s="657" t="s">
        <v>126</v>
      </c>
      <c r="AD210" s="681">
        <v>2.4045</v>
      </c>
      <c r="AE210" s="682">
        <f t="shared" si="202"/>
        <v>2885.4</v>
      </c>
      <c r="AF210" s="657" t="s">
        <v>1096</v>
      </c>
      <c r="AG210" s="657" t="s">
        <v>83</v>
      </c>
      <c r="AH210" s="657" t="s">
        <v>101</v>
      </c>
      <c r="AI210" s="786"/>
      <c r="AJ210" s="683">
        <f>I210</f>
        <v>1200</v>
      </c>
      <c r="AK210" s="786"/>
      <c r="AL210" s="683"/>
      <c r="AM210" s="786"/>
      <c r="AN210" s="683"/>
      <c r="AO210" s="883"/>
      <c r="AP210" s="694">
        <f t="shared" si="203"/>
        <v>1200</v>
      </c>
      <c r="AQ210" s="694"/>
      <c r="AR210" s="694"/>
      <c r="AS210" s="695"/>
      <c r="AT210" s="884"/>
      <c r="AU210" s="883"/>
      <c r="AV210" s="883"/>
      <c r="AW210" s="891"/>
      <c r="AX210" s="705">
        <f t="shared" si="192"/>
        <v>300</v>
      </c>
      <c r="AY210" s="694">
        <f>I210/4</f>
        <v>300</v>
      </c>
      <c r="AZ210" s="694">
        <f>I210/4</f>
        <v>300</v>
      </c>
      <c r="BA210" s="706">
        <f>I210/4</f>
        <v>300</v>
      </c>
      <c r="BB210" s="715"/>
      <c r="BC210" s="694"/>
      <c r="BD210" s="695"/>
      <c r="BE210" s="694"/>
      <c r="BF210" s="626"/>
      <c r="BG210" s="626"/>
      <c r="BH210" s="626"/>
      <c r="BI210" s="626"/>
      <c r="BJ210" s="791">
        <f t="shared" si="201"/>
        <v>1200</v>
      </c>
      <c r="BK210" s="694"/>
      <c r="BL210" s="694" t="s">
        <v>102</v>
      </c>
      <c r="BM210" s="883"/>
      <c r="BN210" s="694">
        <f t="shared" si="196"/>
        <v>300</v>
      </c>
      <c r="BO210" s="694">
        <f t="shared" si="197"/>
        <v>300</v>
      </c>
      <c r="BP210" s="694">
        <f t="shared" si="198"/>
        <v>300</v>
      </c>
      <c r="BQ210" s="721">
        <f t="shared" si="199"/>
        <v>300</v>
      </c>
      <c r="BR210" s="694">
        <f t="shared" si="166"/>
        <v>0</v>
      </c>
      <c r="BS210" s="721"/>
      <c r="BT210" s="721"/>
      <c r="BU210" s="721"/>
      <c r="BV210" s="721"/>
      <c r="BW210" s="721"/>
      <c r="BX210" s="721"/>
    </row>
    <row r="211" s="625" customFormat="1" ht="32" customHeight="1" spans="1:76">
      <c r="A211" s="642">
        <v>45839</v>
      </c>
      <c r="B211" s="643" t="s">
        <v>360</v>
      </c>
      <c r="C211" s="644" t="s">
        <v>119</v>
      </c>
      <c r="D211" s="645">
        <v>4500172203</v>
      </c>
      <c r="E211" s="650">
        <v>60235975</v>
      </c>
      <c r="F211" s="645" t="s">
        <v>1097</v>
      </c>
      <c r="G211" s="649" t="s">
        <v>83</v>
      </c>
      <c r="H211" s="648" t="s">
        <v>84</v>
      </c>
      <c r="I211" s="657">
        <v>2504</v>
      </c>
      <c r="J211" s="657">
        <v>0</v>
      </c>
      <c r="K211" s="657">
        <v>8</v>
      </c>
      <c r="L211" s="657">
        <f t="shared" si="191"/>
        <v>313</v>
      </c>
      <c r="M211" s="658">
        <v>45870</v>
      </c>
      <c r="N211" s="658">
        <f>M211-4</f>
        <v>45866</v>
      </c>
      <c r="O211" s="666"/>
      <c r="P211" s="659" t="s">
        <v>93</v>
      </c>
      <c r="Q211" s="845"/>
      <c r="R211" s="845"/>
      <c r="S211" s="845"/>
      <c r="T211" s="845"/>
      <c r="U211" s="777" t="s">
        <v>1098</v>
      </c>
      <c r="V211" s="659"/>
      <c r="W211" s="666" t="s">
        <v>123</v>
      </c>
      <c r="X211" s="666"/>
      <c r="Y211" s="666" t="s">
        <v>85</v>
      </c>
      <c r="Z211" s="666" t="s">
        <v>1094</v>
      </c>
      <c r="AA211" s="666"/>
      <c r="AB211" s="650" t="s">
        <v>1095</v>
      </c>
      <c r="AC211" s="657" t="s">
        <v>126</v>
      </c>
      <c r="AD211" s="681">
        <v>1.9978</v>
      </c>
      <c r="AE211" s="682">
        <f t="shared" si="202"/>
        <v>5002.4912</v>
      </c>
      <c r="AF211" s="657" t="s">
        <v>1099</v>
      </c>
      <c r="AG211" s="657" t="s">
        <v>83</v>
      </c>
      <c r="AH211" s="657" t="s">
        <v>101</v>
      </c>
      <c r="AI211" s="786"/>
      <c r="AJ211" s="683">
        <f>I211</f>
        <v>2504</v>
      </c>
      <c r="AK211" s="786"/>
      <c r="AL211" s="683"/>
      <c r="AM211" s="786"/>
      <c r="AN211" s="683"/>
      <c r="AO211" s="883"/>
      <c r="AP211" s="694">
        <f t="shared" si="203"/>
        <v>2504</v>
      </c>
      <c r="AQ211" s="694"/>
      <c r="AR211" s="694"/>
      <c r="AS211" s="695"/>
      <c r="AT211" s="884"/>
      <c r="AU211" s="883"/>
      <c r="AV211" s="883"/>
      <c r="AW211" s="891"/>
      <c r="AX211" s="705">
        <f t="shared" si="192"/>
        <v>626</v>
      </c>
      <c r="AY211" s="694">
        <f>AX211</f>
        <v>626</v>
      </c>
      <c r="AZ211" s="694">
        <f>AX211</f>
        <v>626</v>
      </c>
      <c r="BA211" s="706">
        <f>AX211</f>
        <v>626</v>
      </c>
      <c r="BB211" s="715"/>
      <c r="BC211" s="694"/>
      <c r="BD211" s="695"/>
      <c r="BE211" s="694"/>
      <c r="BF211" s="626"/>
      <c r="BG211" s="626"/>
      <c r="BH211" s="626"/>
      <c r="BI211" s="626"/>
      <c r="BJ211" s="694">
        <f t="shared" si="201"/>
        <v>2504</v>
      </c>
      <c r="BK211" s="694"/>
      <c r="BL211" s="694" t="s">
        <v>102</v>
      </c>
      <c r="BM211" s="883"/>
      <c r="BN211" s="694">
        <f t="shared" si="196"/>
        <v>626</v>
      </c>
      <c r="BO211" s="694">
        <f t="shared" si="197"/>
        <v>626</v>
      </c>
      <c r="BP211" s="694">
        <f t="shared" si="198"/>
        <v>626</v>
      </c>
      <c r="BQ211" s="721">
        <f t="shared" si="199"/>
        <v>626</v>
      </c>
      <c r="BR211" s="694">
        <f t="shared" si="166"/>
        <v>0</v>
      </c>
      <c r="BS211" s="721"/>
      <c r="BT211" s="721"/>
      <c r="BU211" s="721"/>
      <c r="BV211" s="721"/>
      <c r="BW211" s="721"/>
      <c r="BX211" s="721"/>
    </row>
    <row r="212" s="625" customFormat="1" ht="32" customHeight="1" spans="1:16384">
      <c r="A212" s="642">
        <v>45747</v>
      </c>
      <c r="B212" s="643" t="s">
        <v>1100</v>
      </c>
      <c r="C212" s="644" t="s">
        <v>834</v>
      </c>
      <c r="D212" s="645">
        <v>4500162048</v>
      </c>
      <c r="E212" s="650"/>
      <c r="F212" s="645" t="s">
        <v>1101</v>
      </c>
      <c r="G212" s="649" t="s">
        <v>441</v>
      </c>
      <c r="H212" s="648" t="s">
        <v>442</v>
      </c>
      <c r="I212" s="657">
        <v>504</v>
      </c>
      <c r="J212" s="657">
        <v>0</v>
      </c>
      <c r="K212" s="657">
        <v>8</v>
      </c>
      <c r="L212" s="657">
        <f t="shared" si="191"/>
        <v>63</v>
      </c>
      <c r="M212" s="658">
        <v>45884</v>
      </c>
      <c r="N212" s="658">
        <v>45880</v>
      </c>
      <c r="O212" s="659"/>
      <c r="P212" s="659" t="s">
        <v>93</v>
      </c>
      <c r="Q212" s="845"/>
      <c r="R212" s="845"/>
      <c r="S212" s="845"/>
      <c r="T212" s="845"/>
      <c r="U212" s="777" t="s">
        <v>1053</v>
      </c>
      <c r="V212" s="659"/>
      <c r="W212" s="666" t="s">
        <v>1102</v>
      </c>
      <c r="X212" s="666"/>
      <c r="Y212" s="666" t="s">
        <v>1103</v>
      </c>
      <c r="Z212" s="666"/>
      <c r="AA212" s="666" t="s">
        <v>1104</v>
      </c>
      <c r="AB212" s="874" t="s">
        <v>1105</v>
      </c>
      <c r="AC212" s="657" t="s">
        <v>841</v>
      </c>
      <c r="AD212" s="681">
        <v>4.0075</v>
      </c>
      <c r="AE212" s="682">
        <f t="shared" si="202"/>
        <v>2019.78</v>
      </c>
      <c r="AF212" s="657"/>
      <c r="AG212" s="657" t="s">
        <v>447</v>
      </c>
      <c r="AH212" s="657" t="s">
        <v>101</v>
      </c>
      <c r="AI212" s="683"/>
      <c r="AJ212" s="683"/>
      <c r="AK212" s="683"/>
      <c r="AL212" s="683">
        <f>I212</f>
        <v>504</v>
      </c>
      <c r="AM212" s="785"/>
      <c r="AN212" s="694"/>
      <c r="AO212" s="694"/>
      <c r="AP212" s="694">
        <f t="shared" si="203"/>
        <v>504</v>
      </c>
      <c r="AQ212" s="694"/>
      <c r="AR212" s="694"/>
      <c r="AS212" s="694"/>
      <c r="AT212" s="708"/>
      <c r="AU212" s="707"/>
      <c r="AV212" s="707"/>
      <c r="AW212" s="709"/>
      <c r="AX212" s="705">
        <f t="shared" si="192"/>
        <v>126</v>
      </c>
      <c r="AY212" s="694">
        <f>AX212</f>
        <v>126</v>
      </c>
      <c r="AZ212" s="694">
        <f>AX212</f>
        <v>126</v>
      </c>
      <c r="BA212" s="706">
        <f>AX212</f>
        <v>126</v>
      </c>
      <c r="BB212" s="694"/>
      <c r="BC212" s="694"/>
      <c r="BD212" s="695"/>
      <c r="BE212" s="694"/>
      <c r="BF212" s="694"/>
      <c r="BG212" s="694"/>
      <c r="BH212" s="694"/>
      <c r="BI212" s="694"/>
      <c r="BJ212" s="694"/>
      <c r="BK212" s="694">
        <f>I212</f>
        <v>504</v>
      </c>
      <c r="BL212" s="694" t="s">
        <v>102</v>
      </c>
      <c r="BM212" s="707"/>
      <c r="BN212" s="694">
        <f t="shared" si="196"/>
        <v>126</v>
      </c>
      <c r="BO212" s="694">
        <f t="shared" si="197"/>
        <v>126</v>
      </c>
      <c r="BP212" s="721">
        <f t="shared" si="198"/>
        <v>126</v>
      </c>
      <c r="BQ212" s="721">
        <f t="shared" si="199"/>
        <v>126</v>
      </c>
      <c r="BR212" s="694">
        <f t="shared" si="166"/>
        <v>0</v>
      </c>
      <c r="BS212" s="721">
        <f>BN212+BO212+BP212+BQ212+$BS$290</f>
        <v>512984</v>
      </c>
      <c r="BT212" s="721">
        <f>BT139-BN212</f>
        <v>80546.1666666663</v>
      </c>
      <c r="BU212" s="721">
        <f>BU139-BO212</f>
        <v>81754.1666666663</v>
      </c>
      <c r="BV212" s="721">
        <f>BV139-BP212</f>
        <v>81763.1666666663</v>
      </c>
      <c r="BW212" s="721">
        <f>BW139-BQ212</f>
        <v>83149.833333333</v>
      </c>
      <c r="BX212" s="721"/>
      <c r="XFB212" s="873"/>
      <c r="XFC212" s="643"/>
      <c r="XFD212" s="644"/>
    </row>
    <row r="213" s="625" customFormat="1" ht="32" customHeight="1" spans="1:76">
      <c r="A213" s="642">
        <v>45826</v>
      </c>
      <c r="B213" s="643" t="s">
        <v>88</v>
      </c>
      <c r="C213" s="644" t="s">
        <v>89</v>
      </c>
      <c r="D213" s="645">
        <v>4500170454</v>
      </c>
      <c r="E213" s="650">
        <v>2700951508</v>
      </c>
      <c r="F213" s="645" t="s">
        <v>1106</v>
      </c>
      <c r="G213" s="649" t="s">
        <v>91</v>
      </c>
      <c r="H213" s="648" t="s">
        <v>84</v>
      </c>
      <c r="I213" s="657">
        <v>8102</v>
      </c>
      <c r="J213" s="657">
        <v>0</v>
      </c>
      <c r="K213" s="657">
        <v>1</v>
      </c>
      <c r="L213" s="657">
        <f t="shared" si="191"/>
        <v>8102</v>
      </c>
      <c r="M213" s="658">
        <v>45882</v>
      </c>
      <c r="N213" s="658">
        <v>45878</v>
      </c>
      <c r="O213" s="666" t="s">
        <v>1107</v>
      </c>
      <c r="P213" s="659" t="s">
        <v>93</v>
      </c>
      <c r="Q213" s="845"/>
      <c r="R213" s="845"/>
      <c r="S213" s="845"/>
      <c r="T213" s="845"/>
      <c r="U213" s="777" t="s">
        <v>1108</v>
      </c>
      <c r="V213" s="659"/>
      <c r="W213" s="666" t="s">
        <v>1087</v>
      </c>
      <c r="X213" s="666"/>
      <c r="Y213" s="666" t="s">
        <v>85</v>
      </c>
      <c r="Z213" s="666" t="s">
        <v>1109</v>
      </c>
      <c r="AA213" s="666"/>
      <c r="AB213" s="650" t="s">
        <v>1110</v>
      </c>
      <c r="AC213" s="657" t="s">
        <v>98</v>
      </c>
      <c r="AD213" s="681">
        <v>4.2664</v>
      </c>
      <c r="AE213" s="682">
        <f t="shared" si="202"/>
        <v>34566.3728</v>
      </c>
      <c r="AF213" s="657" t="s">
        <v>1111</v>
      </c>
      <c r="AG213" s="648" t="s">
        <v>1112</v>
      </c>
      <c r="AH213" s="657" t="s">
        <v>101</v>
      </c>
      <c r="AI213" s="787"/>
      <c r="AJ213" s="683"/>
      <c r="AK213" s="787"/>
      <c r="AL213" s="683"/>
      <c r="AM213" s="787"/>
      <c r="AN213" s="683">
        <f>I213</f>
        <v>8102</v>
      </c>
      <c r="AO213" s="861"/>
      <c r="AP213" s="694">
        <f t="shared" si="203"/>
        <v>8102</v>
      </c>
      <c r="AQ213" s="694"/>
      <c r="AR213" s="694"/>
      <c r="AS213" s="695"/>
      <c r="AT213" s="885"/>
      <c r="AU213" s="861"/>
      <c r="AV213" s="861"/>
      <c r="AW213" s="892"/>
      <c r="AX213" s="705">
        <f t="shared" si="192"/>
        <v>2025.5</v>
      </c>
      <c r="AY213" s="694">
        <f>AX213</f>
        <v>2025.5</v>
      </c>
      <c r="AZ213" s="694">
        <f>AX213</f>
        <v>2025.5</v>
      </c>
      <c r="BA213" s="706">
        <f>AX213</f>
        <v>2025.5</v>
      </c>
      <c r="BB213" s="715"/>
      <c r="BC213" s="694"/>
      <c r="BD213" s="695"/>
      <c r="BE213" s="694"/>
      <c r="BF213" s="626"/>
      <c r="BG213" s="626"/>
      <c r="BH213" s="626"/>
      <c r="BI213" s="626"/>
      <c r="BJ213" s="626"/>
      <c r="BK213" s="694">
        <f>I213</f>
        <v>8102</v>
      </c>
      <c r="BL213" s="694" t="s">
        <v>102</v>
      </c>
      <c r="BM213" s="861"/>
      <c r="BN213" s="694">
        <f t="shared" si="196"/>
        <v>2025.5</v>
      </c>
      <c r="BO213" s="694">
        <f t="shared" si="197"/>
        <v>2025.5</v>
      </c>
      <c r="BP213" s="694">
        <f t="shared" si="198"/>
        <v>2025.5</v>
      </c>
      <c r="BQ213" s="694">
        <f t="shared" si="199"/>
        <v>2025.5</v>
      </c>
      <c r="BR213" s="694">
        <f t="shared" si="166"/>
        <v>0</v>
      </c>
      <c r="BS213" s="721"/>
      <c r="BT213" s="721"/>
      <c r="BU213" s="721"/>
      <c r="BV213" s="721"/>
      <c r="BW213" s="721"/>
      <c r="BX213" s="721"/>
    </row>
    <row r="214" s="625" customFormat="1" ht="32" customHeight="1" spans="1:76">
      <c r="A214" s="642">
        <v>45852</v>
      </c>
      <c r="B214" s="643" t="s">
        <v>1113</v>
      </c>
      <c r="C214" s="644" t="s">
        <v>1114</v>
      </c>
      <c r="D214" s="645">
        <v>4500173798</v>
      </c>
      <c r="E214" s="650"/>
      <c r="F214" s="645" t="s">
        <v>1115</v>
      </c>
      <c r="G214" s="649" t="s">
        <v>83</v>
      </c>
      <c r="H214" s="648" t="s">
        <v>84</v>
      </c>
      <c r="I214" s="657">
        <v>384</v>
      </c>
      <c r="J214" s="657">
        <v>0</v>
      </c>
      <c r="K214" s="657">
        <v>8</v>
      </c>
      <c r="L214" s="657">
        <f t="shared" si="191"/>
        <v>48</v>
      </c>
      <c r="M214" s="658">
        <v>45884</v>
      </c>
      <c r="N214" s="658">
        <v>45880</v>
      </c>
      <c r="O214" s="666"/>
      <c r="P214" s="659" t="s">
        <v>93</v>
      </c>
      <c r="Q214" s="845"/>
      <c r="R214" s="845"/>
      <c r="S214" s="845"/>
      <c r="T214" s="845"/>
      <c r="U214" s="777" t="s">
        <v>1116</v>
      </c>
      <c r="V214" s="659"/>
      <c r="W214" s="666" t="s">
        <v>1117</v>
      </c>
      <c r="X214" s="666"/>
      <c r="Y214" s="666" t="s">
        <v>1118</v>
      </c>
      <c r="Z214" s="666"/>
      <c r="AA214" s="666"/>
      <c r="AB214" s="650" t="s">
        <v>1119</v>
      </c>
      <c r="AC214" s="643" t="s">
        <v>1120</v>
      </c>
      <c r="AD214" s="681">
        <v>4.1708</v>
      </c>
      <c r="AE214" s="682">
        <f t="shared" si="202"/>
        <v>1601.5872</v>
      </c>
      <c r="AF214" s="657"/>
      <c r="AG214" s="657" t="s">
        <v>83</v>
      </c>
      <c r="AH214" s="657" t="s">
        <v>101</v>
      </c>
      <c r="AI214" s="790"/>
      <c r="AJ214" s="683">
        <f>I214</f>
        <v>384</v>
      </c>
      <c r="AK214" s="790"/>
      <c r="AL214" s="683"/>
      <c r="AM214" s="790"/>
      <c r="AN214" s="683"/>
      <c r="AO214" s="881"/>
      <c r="AP214" s="694">
        <f t="shared" si="203"/>
        <v>384</v>
      </c>
      <c r="AQ214" s="694"/>
      <c r="AR214" s="694"/>
      <c r="AS214" s="695"/>
      <c r="AT214" s="882"/>
      <c r="AU214" s="881"/>
      <c r="AV214" s="881"/>
      <c r="AW214" s="890"/>
      <c r="AX214" s="705">
        <f t="shared" si="192"/>
        <v>96</v>
      </c>
      <c r="AY214" s="694">
        <f>I214/4</f>
        <v>96</v>
      </c>
      <c r="AZ214" s="694">
        <f>I214/4</f>
        <v>96</v>
      </c>
      <c r="BA214" s="706">
        <f>I214/4</f>
        <v>96</v>
      </c>
      <c r="BB214" s="715"/>
      <c r="BC214" s="694"/>
      <c r="BD214" s="695"/>
      <c r="BE214" s="694"/>
      <c r="BF214" s="626"/>
      <c r="BG214" s="626"/>
      <c r="BH214" s="626"/>
      <c r="BI214" s="626"/>
      <c r="BJ214" s="791">
        <f>I214</f>
        <v>384</v>
      </c>
      <c r="BK214" s="694"/>
      <c r="BL214" s="694" t="s">
        <v>102</v>
      </c>
      <c r="BM214" s="881"/>
      <c r="BN214" s="694">
        <f t="shared" si="196"/>
        <v>96</v>
      </c>
      <c r="BO214" s="694">
        <f t="shared" si="197"/>
        <v>96</v>
      </c>
      <c r="BP214" s="694">
        <f t="shared" si="198"/>
        <v>96</v>
      </c>
      <c r="BQ214" s="721">
        <f t="shared" si="199"/>
        <v>96</v>
      </c>
      <c r="BR214" s="694">
        <f t="shared" si="166"/>
        <v>0</v>
      </c>
      <c r="BS214" s="721"/>
      <c r="BT214" s="721"/>
      <c r="BU214" s="721"/>
      <c r="BV214" s="721"/>
      <c r="BW214" s="721"/>
      <c r="BX214" s="721"/>
    </row>
    <row r="215" s="625" customFormat="1" ht="32" customHeight="1" spans="1:76">
      <c r="A215" s="642">
        <v>45856</v>
      </c>
      <c r="B215" s="643" t="s">
        <v>103</v>
      </c>
      <c r="C215" s="644" t="s">
        <v>960</v>
      </c>
      <c r="D215" s="645">
        <v>4500173295</v>
      </c>
      <c r="E215" s="650" t="s">
        <v>105</v>
      </c>
      <c r="F215" s="645" t="s">
        <v>1121</v>
      </c>
      <c r="G215" s="649" t="s">
        <v>83</v>
      </c>
      <c r="H215" s="648" t="s">
        <v>84</v>
      </c>
      <c r="I215" s="657">
        <v>128</v>
      </c>
      <c r="J215" s="657">
        <v>0</v>
      </c>
      <c r="K215" s="657">
        <v>8</v>
      </c>
      <c r="L215" s="657">
        <f t="shared" si="191"/>
        <v>16</v>
      </c>
      <c r="M215" s="658">
        <v>45887</v>
      </c>
      <c r="N215" s="658">
        <v>45883</v>
      </c>
      <c r="O215" s="659"/>
      <c r="P215" s="659" t="s">
        <v>93</v>
      </c>
      <c r="Q215" s="845"/>
      <c r="R215" s="845"/>
      <c r="S215" s="845"/>
      <c r="T215" s="845"/>
      <c r="U215" s="777" t="s">
        <v>1122</v>
      </c>
      <c r="V215" s="659"/>
      <c r="W215" s="666" t="s">
        <v>1123</v>
      </c>
      <c r="X215" s="666"/>
      <c r="Y215" s="666" t="s">
        <v>1124</v>
      </c>
      <c r="Z215" s="666"/>
      <c r="AA215" s="666"/>
      <c r="AB215" s="650" t="s">
        <v>1125</v>
      </c>
      <c r="AC215" s="657" t="s">
        <v>794</v>
      </c>
      <c r="AD215" s="681">
        <v>4.1708</v>
      </c>
      <c r="AE215" s="682">
        <f t="shared" si="202"/>
        <v>533.8624</v>
      </c>
      <c r="AF215" s="657" t="s">
        <v>1126</v>
      </c>
      <c r="AG215" s="657" t="s">
        <v>83</v>
      </c>
      <c r="AH215" s="657" t="s">
        <v>101</v>
      </c>
      <c r="AI215" s="790"/>
      <c r="AJ215" s="683">
        <f>I215</f>
        <v>128</v>
      </c>
      <c r="AK215" s="790"/>
      <c r="AL215" s="683"/>
      <c r="AM215" s="790"/>
      <c r="AN215" s="683"/>
      <c r="AO215" s="881"/>
      <c r="AP215" s="694">
        <f t="shared" si="203"/>
        <v>128</v>
      </c>
      <c r="AQ215" s="694"/>
      <c r="AR215" s="694"/>
      <c r="AS215" s="695"/>
      <c r="AT215" s="882"/>
      <c r="AU215" s="881"/>
      <c r="AV215" s="881"/>
      <c r="AW215" s="890"/>
      <c r="AX215" s="705">
        <f t="shared" si="192"/>
        <v>32</v>
      </c>
      <c r="AY215" s="694">
        <f>I215/4</f>
        <v>32</v>
      </c>
      <c r="AZ215" s="694">
        <f>I215/4</f>
        <v>32</v>
      </c>
      <c r="BA215" s="706">
        <f>I215/4</f>
        <v>32</v>
      </c>
      <c r="BB215" s="715"/>
      <c r="BC215" s="694"/>
      <c r="BD215" s="695"/>
      <c r="BE215" s="694"/>
      <c r="BF215" s="694"/>
      <c r="BG215" s="694"/>
      <c r="BH215" s="694"/>
      <c r="BI215" s="694"/>
      <c r="BJ215" s="694">
        <f>I215</f>
        <v>128</v>
      </c>
      <c r="BK215" s="694"/>
      <c r="BL215" s="694" t="s">
        <v>102</v>
      </c>
      <c r="BM215" s="881"/>
      <c r="BN215" s="694">
        <f t="shared" si="196"/>
        <v>32</v>
      </c>
      <c r="BO215" s="694">
        <f t="shared" si="197"/>
        <v>32</v>
      </c>
      <c r="BP215" s="694">
        <f t="shared" si="198"/>
        <v>32</v>
      </c>
      <c r="BQ215" s="721">
        <f t="shared" si="199"/>
        <v>32</v>
      </c>
      <c r="BR215" s="694">
        <f t="shared" si="166"/>
        <v>0</v>
      </c>
      <c r="BS215" s="721"/>
      <c r="BT215" s="721"/>
      <c r="BU215" s="721"/>
      <c r="BV215" s="721"/>
      <c r="BW215" s="721"/>
      <c r="BX215" s="721"/>
    </row>
    <row r="216" s="625" customFormat="1" ht="32" customHeight="1" spans="1:76">
      <c r="A216" s="642">
        <v>45856</v>
      </c>
      <c r="B216" s="643" t="s">
        <v>103</v>
      </c>
      <c r="C216" s="644" t="s">
        <v>960</v>
      </c>
      <c r="D216" s="645">
        <v>4500173295</v>
      </c>
      <c r="E216" s="650" t="s">
        <v>116</v>
      </c>
      <c r="F216" s="645" t="s">
        <v>1127</v>
      </c>
      <c r="G216" s="649" t="s">
        <v>83</v>
      </c>
      <c r="H216" s="648" t="s">
        <v>84</v>
      </c>
      <c r="I216" s="657">
        <v>48</v>
      </c>
      <c r="J216" s="657">
        <v>0</v>
      </c>
      <c r="K216" s="657">
        <v>8</v>
      </c>
      <c r="L216" s="657">
        <f t="shared" si="191"/>
        <v>6</v>
      </c>
      <c r="M216" s="658">
        <v>45887</v>
      </c>
      <c r="N216" s="658">
        <v>45883</v>
      </c>
      <c r="O216" s="666"/>
      <c r="P216" s="659" t="s">
        <v>93</v>
      </c>
      <c r="Q216" s="845"/>
      <c r="R216" s="845"/>
      <c r="S216" s="845"/>
      <c r="T216" s="845"/>
      <c r="U216" s="777" t="s">
        <v>1122</v>
      </c>
      <c r="V216" s="659"/>
      <c r="W216" s="666" t="s">
        <v>1123</v>
      </c>
      <c r="X216" s="666"/>
      <c r="Y216" s="666" t="s">
        <v>1124</v>
      </c>
      <c r="Z216" s="666"/>
      <c r="AA216" s="666"/>
      <c r="AB216" s="650" t="s">
        <v>1125</v>
      </c>
      <c r="AC216" s="657" t="s">
        <v>794</v>
      </c>
      <c r="AD216" s="681">
        <v>4.1708</v>
      </c>
      <c r="AE216" s="682">
        <f t="shared" si="202"/>
        <v>200.1984</v>
      </c>
      <c r="AF216" s="657" t="s">
        <v>1128</v>
      </c>
      <c r="AG216" s="657" t="s">
        <v>83</v>
      </c>
      <c r="AH216" s="657" t="s">
        <v>101</v>
      </c>
      <c r="AI216" s="790"/>
      <c r="AJ216" s="683">
        <f>I216</f>
        <v>48</v>
      </c>
      <c r="AK216" s="790"/>
      <c r="AL216" s="683"/>
      <c r="AM216" s="790"/>
      <c r="AN216" s="683"/>
      <c r="AO216" s="881"/>
      <c r="AP216" s="694">
        <f t="shared" si="203"/>
        <v>48</v>
      </c>
      <c r="AQ216" s="694"/>
      <c r="AR216" s="694"/>
      <c r="AS216" s="695"/>
      <c r="AT216" s="882"/>
      <c r="AU216" s="881"/>
      <c r="AV216" s="881"/>
      <c r="AW216" s="890"/>
      <c r="AX216" s="705">
        <f t="shared" si="192"/>
        <v>12</v>
      </c>
      <c r="AY216" s="694">
        <f>I216/4</f>
        <v>12</v>
      </c>
      <c r="AZ216" s="694">
        <f>I216/4</f>
        <v>12</v>
      </c>
      <c r="BA216" s="706">
        <f>I216/4</f>
        <v>12</v>
      </c>
      <c r="BB216" s="715"/>
      <c r="BC216" s="694"/>
      <c r="BD216" s="695"/>
      <c r="BE216" s="694"/>
      <c r="BF216" s="626"/>
      <c r="BG216" s="626"/>
      <c r="BH216" s="626"/>
      <c r="BI216" s="626"/>
      <c r="BJ216" s="694">
        <f>I216</f>
        <v>48</v>
      </c>
      <c r="BK216" s="694"/>
      <c r="BL216" s="694" t="s">
        <v>102</v>
      </c>
      <c r="BM216" s="881"/>
      <c r="BN216" s="694">
        <f t="shared" si="196"/>
        <v>12</v>
      </c>
      <c r="BO216" s="694">
        <f t="shared" si="197"/>
        <v>12</v>
      </c>
      <c r="BP216" s="694">
        <f t="shared" si="198"/>
        <v>12</v>
      </c>
      <c r="BQ216" s="721">
        <f t="shared" si="199"/>
        <v>12</v>
      </c>
      <c r="BR216" s="694">
        <f t="shared" si="166"/>
        <v>0</v>
      </c>
      <c r="BS216" s="721"/>
      <c r="BT216" s="721"/>
      <c r="BU216" s="721"/>
      <c r="BV216" s="721"/>
      <c r="BW216" s="721"/>
      <c r="BX216" s="721"/>
    </row>
    <row r="217" s="625" customFormat="1" ht="32" customHeight="1" spans="1:76">
      <c r="A217" s="642">
        <v>45836</v>
      </c>
      <c r="B217" s="643" t="s">
        <v>1092</v>
      </c>
      <c r="C217" s="644" t="s">
        <v>119</v>
      </c>
      <c r="D217" s="645">
        <v>4500171781</v>
      </c>
      <c r="E217" s="650" t="s">
        <v>1129</v>
      </c>
      <c r="F217" s="645" t="s">
        <v>1130</v>
      </c>
      <c r="G217" s="649" t="s">
        <v>83</v>
      </c>
      <c r="H217" s="648" t="s">
        <v>84</v>
      </c>
      <c r="I217" s="657">
        <v>600</v>
      </c>
      <c r="J217" s="657">
        <v>0</v>
      </c>
      <c r="K217" s="657">
        <v>8</v>
      </c>
      <c r="L217" s="657">
        <f t="shared" si="191"/>
        <v>75</v>
      </c>
      <c r="M217" s="658">
        <v>45882</v>
      </c>
      <c r="N217" s="658">
        <v>45878</v>
      </c>
      <c r="O217" s="666"/>
      <c r="P217" s="659" t="s">
        <v>93</v>
      </c>
      <c r="Q217" s="845"/>
      <c r="R217" s="845"/>
      <c r="S217" s="845"/>
      <c r="T217" s="845"/>
      <c r="U217" s="777" t="s">
        <v>1131</v>
      </c>
      <c r="V217" s="659"/>
      <c r="W217" s="666" t="s">
        <v>123</v>
      </c>
      <c r="X217" s="666"/>
      <c r="Y217" s="666" t="s">
        <v>85</v>
      </c>
      <c r="Z217" s="666" t="s">
        <v>1132</v>
      </c>
      <c r="AA217" s="666"/>
      <c r="AB217" s="650" t="s">
        <v>1095</v>
      </c>
      <c r="AC217" s="657" t="s">
        <v>126</v>
      </c>
      <c r="AD217" s="681">
        <v>2.4045</v>
      </c>
      <c r="AE217" s="682">
        <f t="shared" si="202"/>
        <v>1442.7</v>
      </c>
      <c r="AF217" s="657" t="s">
        <v>1133</v>
      </c>
      <c r="AG217" s="657" t="s">
        <v>83</v>
      </c>
      <c r="AH217" s="657" t="s">
        <v>101</v>
      </c>
      <c r="AI217" s="790"/>
      <c r="AJ217" s="683">
        <f>I217</f>
        <v>600</v>
      </c>
      <c r="AK217" s="790"/>
      <c r="AL217" s="683"/>
      <c r="AM217" s="790"/>
      <c r="AN217" s="683"/>
      <c r="AO217" s="881"/>
      <c r="AP217" s="694">
        <f t="shared" si="203"/>
        <v>600</v>
      </c>
      <c r="AQ217" s="694"/>
      <c r="AR217" s="694"/>
      <c r="AS217" s="695"/>
      <c r="AT217" s="882"/>
      <c r="AU217" s="881"/>
      <c r="AV217" s="881"/>
      <c r="AW217" s="890"/>
      <c r="AX217" s="705">
        <f t="shared" si="192"/>
        <v>150</v>
      </c>
      <c r="AY217" s="694">
        <f>I217/4</f>
        <v>150</v>
      </c>
      <c r="AZ217" s="694">
        <f>I217/4</f>
        <v>150</v>
      </c>
      <c r="BA217" s="706">
        <f>I217/4</f>
        <v>150</v>
      </c>
      <c r="BB217" s="715"/>
      <c r="BC217" s="694"/>
      <c r="BD217" s="695"/>
      <c r="BE217" s="694"/>
      <c r="BF217" s="626"/>
      <c r="BG217" s="626"/>
      <c r="BH217" s="626"/>
      <c r="BI217" s="626"/>
      <c r="BJ217" s="791">
        <f>I217</f>
        <v>600</v>
      </c>
      <c r="BK217" s="694"/>
      <c r="BL217" s="694" t="s">
        <v>102</v>
      </c>
      <c r="BM217" s="881"/>
      <c r="BN217" s="694">
        <f t="shared" si="196"/>
        <v>150</v>
      </c>
      <c r="BO217" s="694">
        <f t="shared" si="197"/>
        <v>150</v>
      </c>
      <c r="BP217" s="694">
        <f t="shared" si="198"/>
        <v>150</v>
      </c>
      <c r="BQ217" s="721">
        <f t="shared" si="199"/>
        <v>150</v>
      </c>
      <c r="BR217" s="694">
        <f t="shared" si="166"/>
        <v>0</v>
      </c>
      <c r="BS217" s="721"/>
      <c r="BT217" s="721"/>
      <c r="BU217" s="721"/>
      <c r="BV217" s="721"/>
      <c r="BW217" s="721"/>
      <c r="BX217" s="721"/>
    </row>
    <row r="218" s="625" customFormat="1" ht="32" customHeight="1" spans="1:76">
      <c r="A218" s="642">
        <v>45834</v>
      </c>
      <c r="B218" s="643" t="s">
        <v>1134</v>
      </c>
      <c r="C218" s="644" t="s">
        <v>89</v>
      </c>
      <c r="D218" s="645">
        <v>4500171342</v>
      </c>
      <c r="E218" s="650" t="s">
        <v>1135</v>
      </c>
      <c r="F218" s="645" t="s">
        <v>1136</v>
      </c>
      <c r="G218" s="649" t="s">
        <v>441</v>
      </c>
      <c r="H218" s="648" t="s">
        <v>442</v>
      </c>
      <c r="I218" s="657">
        <v>960</v>
      </c>
      <c r="J218" s="657">
        <v>0</v>
      </c>
      <c r="K218" s="657">
        <v>8</v>
      </c>
      <c r="L218" s="657">
        <f t="shared" si="191"/>
        <v>120</v>
      </c>
      <c r="M218" s="658">
        <v>45888</v>
      </c>
      <c r="N218" s="658">
        <f t="shared" ref="N218:N225" si="204">M218-4</f>
        <v>45884</v>
      </c>
      <c r="O218" s="659"/>
      <c r="P218" s="659" t="s">
        <v>93</v>
      </c>
      <c r="Q218" s="845"/>
      <c r="R218" s="845"/>
      <c r="S218" s="845"/>
      <c r="T218" s="845"/>
      <c r="U218" s="777"/>
      <c r="V218" s="659"/>
      <c r="W218" s="666" t="s">
        <v>1137</v>
      </c>
      <c r="X218" s="666"/>
      <c r="Y218" s="666" t="s">
        <v>1138</v>
      </c>
      <c r="Z218" s="666" t="s">
        <v>1139</v>
      </c>
      <c r="AA218" s="666" t="s">
        <v>1140</v>
      </c>
      <c r="AB218" s="650" t="s">
        <v>1141</v>
      </c>
      <c r="AC218" s="657" t="s">
        <v>445</v>
      </c>
      <c r="AD218" s="681">
        <v>4.1486</v>
      </c>
      <c r="AE218" s="682">
        <f t="shared" ref="AE218:AE224" si="205">AD218*I218</f>
        <v>3982.656</v>
      </c>
      <c r="AF218" s="657"/>
      <c r="AG218" s="657" t="s">
        <v>447</v>
      </c>
      <c r="AH218" s="657" t="s">
        <v>101</v>
      </c>
      <c r="AI218" s="787"/>
      <c r="AJ218" s="683"/>
      <c r="AK218" s="787"/>
      <c r="AL218" s="683">
        <f t="shared" ref="AL218:AL223" si="206">I218</f>
        <v>960</v>
      </c>
      <c r="AM218" s="787"/>
      <c r="AN218" s="683"/>
      <c r="AO218" s="861"/>
      <c r="AP218" s="694">
        <f t="shared" ref="AP208:AP238" si="207">I218</f>
        <v>960</v>
      </c>
      <c r="AQ218" s="694"/>
      <c r="AR218" s="694"/>
      <c r="AS218" s="695"/>
      <c r="AT218" s="885"/>
      <c r="AU218" s="861"/>
      <c r="AV218" s="861"/>
      <c r="AW218" s="892"/>
      <c r="AX218" s="705">
        <f t="shared" ref="AX212:AX239" si="208">I218/4</f>
        <v>240</v>
      </c>
      <c r="AY218" s="694">
        <f t="shared" ref="AY218:AY224" si="209">I218/4</f>
        <v>240</v>
      </c>
      <c r="AZ218" s="694">
        <f t="shared" ref="AZ218:AZ224" si="210">I218/4</f>
        <v>240</v>
      </c>
      <c r="BA218" s="706">
        <f t="shared" ref="BA218:BA224" si="211">I218/4</f>
        <v>240</v>
      </c>
      <c r="BB218" s="715"/>
      <c r="BC218" s="694"/>
      <c r="BD218" s="695"/>
      <c r="BE218" s="694"/>
      <c r="BF218" s="694"/>
      <c r="BG218" s="694"/>
      <c r="BH218" s="694"/>
      <c r="BI218" s="694"/>
      <c r="BJ218" s="694"/>
      <c r="BK218" s="694">
        <f t="shared" ref="BK218:BK225" si="212">I218</f>
        <v>960</v>
      </c>
      <c r="BL218" s="694" t="s">
        <v>102</v>
      </c>
      <c r="BM218" s="861"/>
      <c r="BN218" s="694">
        <f t="shared" ref="BN212:BN239" si="213">I218/4</f>
        <v>240</v>
      </c>
      <c r="BO218" s="694">
        <f t="shared" ref="BO212:BO239" si="214">I218/4</f>
        <v>240</v>
      </c>
      <c r="BP218" s="721">
        <f t="shared" ref="BP212:BP239" si="215">I218/4</f>
        <v>240</v>
      </c>
      <c r="BQ218" s="721">
        <f t="shared" ref="BQ212:BQ239" si="216">I218/4</f>
        <v>240</v>
      </c>
      <c r="BR218" s="694"/>
      <c r="BS218" s="721"/>
      <c r="BT218" s="721"/>
      <c r="BU218" s="721"/>
      <c r="BV218" s="721"/>
      <c r="BW218" s="721"/>
      <c r="BX218" s="721"/>
    </row>
    <row r="219" s="625" customFormat="1" ht="32" customHeight="1" spans="1:76">
      <c r="A219" s="642">
        <v>45834</v>
      </c>
      <c r="B219" s="643" t="s">
        <v>1134</v>
      </c>
      <c r="C219" s="644" t="s">
        <v>89</v>
      </c>
      <c r="D219" s="645">
        <v>4500171342</v>
      </c>
      <c r="E219" s="650" t="s">
        <v>1135</v>
      </c>
      <c r="F219" s="645" t="s">
        <v>1142</v>
      </c>
      <c r="G219" s="649" t="s">
        <v>441</v>
      </c>
      <c r="H219" s="648" t="s">
        <v>442</v>
      </c>
      <c r="I219" s="657">
        <v>240</v>
      </c>
      <c r="J219" s="657">
        <v>0</v>
      </c>
      <c r="K219" s="657">
        <v>8</v>
      </c>
      <c r="L219" s="657">
        <f t="shared" si="191"/>
        <v>30</v>
      </c>
      <c r="M219" s="658">
        <v>45888</v>
      </c>
      <c r="N219" s="658">
        <f t="shared" si="204"/>
        <v>45884</v>
      </c>
      <c r="O219" s="666"/>
      <c r="P219" s="659" t="s">
        <v>93</v>
      </c>
      <c r="Q219" s="845"/>
      <c r="R219" s="845"/>
      <c r="S219" s="845"/>
      <c r="T219" s="845"/>
      <c r="U219" s="777"/>
      <c r="V219" s="659"/>
      <c r="W219" s="666" t="s">
        <v>1137</v>
      </c>
      <c r="X219" s="666"/>
      <c r="Y219" s="666" t="s">
        <v>1138</v>
      </c>
      <c r="Z219" s="666" t="s">
        <v>1139</v>
      </c>
      <c r="AA219" s="666" t="s">
        <v>1140</v>
      </c>
      <c r="AB219" s="650" t="s">
        <v>1141</v>
      </c>
      <c r="AC219" s="657" t="s">
        <v>445</v>
      </c>
      <c r="AD219" s="681">
        <v>4.1486</v>
      </c>
      <c r="AE219" s="682">
        <f t="shared" si="205"/>
        <v>995.664</v>
      </c>
      <c r="AF219" s="657"/>
      <c r="AG219" s="657" t="s">
        <v>447</v>
      </c>
      <c r="AH219" s="657" t="s">
        <v>101</v>
      </c>
      <c r="AI219" s="787"/>
      <c r="AJ219" s="683"/>
      <c r="AK219" s="787"/>
      <c r="AL219" s="683">
        <f t="shared" si="206"/>
        <v>240</v>
      </c>
      <c r="AM219" s="787"/>
      <c r="AN219" s="683"/>
      <c r="AO219" s="861"/>
      <c r="AP219" s="694">
        <f t="shared" si="207"/>
        <v>240</v>
      </c>
      <c r="AQ219" s="694"/>
      <c r="AR219" s="694"/>
      <c r="AS219" s="695"/>
      <c r="AT219" s="885"/>
      <c r="AU219" s="861"/>
      <c r="AV219" s="861"/>
      <c r="AW219" s="892"/>
      <c r="AX219" s="705">
        <f t="shared" si="208"/>
        <v>60</v>
      </c>
      <c r="AY219" s="694">
        <f t="shared" si="209"/>
        <v>60</v>
      </c>
      <c r="AZ219" s="694">
        <f t="shared" si="210"/>
        <v>60</v>
      </c>
      <c r="BA219" s="706">
        <f t="shared" si="211"/>
        <v>60</v>
      </c>
      <c r="BB219" s="715"/>
      <c r="BC219" s="694"/>
      <c r="BD219" s="695"/>
      <c r="BE219" s="694"/>
      <c r="BF219" s="626"/>
      <c r="BG219" s="626"/>
      <c r="BH219" s="626"/>
      <c r="BI219" s="626"/>
      <c r="BJ219" s="626"/>
      <c r="BK219" s="694">
        <f t="shared" si="212"/>
        <v>240</v>
      </c>
      <c r="BL219" s="694" t="s">
        <v>102</v>
      </c>
      <c r="BM219" s="861"/>
      <c r="BN219" s="694">
        <f t="shared" si="213"/>
        <v>60</v>
      </c>
      <c r="BO219" s="694">
        <f t="shared" si="214"/>
        <v>60</v>
      </c>
      <c r="BP219" s="721">
        <f t="shared" si="215"/>
        <v>60</v>
      </c>
      <c r="BQ219" s="721">
        <f t="shared" si="216"/>
        <v>60</v>
      </c>
      <c r="BR219" s="694"/>
      <c r="BS219" s="721"/>
      <c r="BT219" s="721"/>
      <c r="BU219" s="721"/>
      <c r="BV219" s="721"/>
      <c r="BW219" s="721"/>
      <c r="BX219" s="721"/>
    </row>
    <row r="220" s="625" customFormat="1" ht="32" customHeight="1" spans="1:76">
      <c r="A220" s="642">
        <v>45834</v>
      </c>
      <c r="B220" s="643" t="s">
        <v>1134</v>
      </c>
      <c r="C220" s="644" t="s">
        <v>89</v>
      </c>
      <c r="D220" s="645">
        <v>4500171342</v>
      </c>
      <c r="E220" s="650" t="s">
        <v>1135</v>
      </c>
      <c r="F220" s="645" t="s">
        <v>1143</v>
      </c>
      <c r="G220" s="649" t="s">
        <v>441</v>
      </c>
      <c r="H220" s="648" t="s">
        <v>442</v>
      </c>
      <c r="I220" s="657">
        <v>960</v>
      </c>
      <c r="J220" s="657">
        <v>0</v>
      </c>
      <c r="K220" s="657">
        <v>8</v>
      </c>
      <c r="L220" s="657">
        <f t="shared" si="191"/>
        <v>120</v>
      </c>
      <c r="M220" s="658">
        <v>45888</v>
      </c>
      <c r="N220" s="658">
        <f t="shared" si="204"/>
        <v>45884</v>
      </c>
      <c r="O220" s="666"/>
      <c r="P220" s="659" t="s">
        <v>93</v>
      </c>
      <c r="Q220" s="845"/>
      <c r="R220" s="845"/>
      <c r="S220" s="845"/>
      <c r="T220" s="845"/>
      <c r="U220" s="777"/>
      <c r="V220" s="659"/>
      <c r="W220" s="666" t="s">
        <v>1137</v>
      </c>
      <c r="X220" s="666"/>
      <c r="Y220" s="666" t="s">
        <v>1138</v>
      </c>
      <c r="Z220" s="666" t="s">
        <v>1139</v>
      </c>
      <c r="AA220" s="666" t="s">
        <v>1140</v>
      </c>
      <c r="AB220" s="650" t="s">
        <v>1141</v>
      </c>
      <c r="AC220" s="657" t="s">
        <v>445</v>
      </c>
      <c r="AD220" s="681">
        <v>4.1486</v>
      </c>
      <c r="AE220" s="682">
        <f t="shared" si="205"/>
        <v>3982.656</v>
      </c>
      <c r="AF220" s="657"/>
      <c r="AG220" s="657" t="s">
        <v>447</v>
      </c>
      <c r="AH220" s="657" t="s">
        <v>101</v>
      </c>
      <c r="AI220" s="787"/>
      <c r="AJ220" s="683"/>
      <c r="AK220" s="787"/>
      <c r="AL220" s="683">
        <f t="shared" si="206"/>
        <v>960</v>
      </c>
      <c r="AM220" s="787"/>
      <c r="AN220" s="683"/>
      <c r="AO220" s="861"/>
      <c r="AP220" s="694">
        <f t="shared" si="207"/>
        <v>960</v>
      </c>
      <c r="AQ220" s="694"/>
      <c r="AR220" s="694"/>
      <c r="AS220" s="695"/>
      <c r="AT220" s="885"/>
      <c r="AU220" s="861"/>
      <c r="AV220" s="861"/>
      <c r="AW220" s="892"/>
      <c r="AX220" s="705">
        <f t="shared" si="208"/>
        <v>240</v>
      </c>
      <c r="AY220" s="694">
        <f t="shared" si="209"/>
        <v>240</v>
      </c>
      <c r="AZ220" s="694">
        <f t="shared" si="210"/>
        <v>240</v>
      </c>
      <c r="BA220" s="706">
        <f t="shared" si="211"/>
        <v>240</v>
      </c>
      <c r="BB220" s="715"/>
      <c r="BC220" s="694"/>
      <c r="BD220" s="695"/>
      <c r="BE220" s="694"/>
      <c r="BF220" s="626"/>
      <c r="BG220" s="626"/>
      <c r="BH220" s="626"/>
      <c r="BI220" s="626"/>
      <c r="BJ220" s="626"/>
      <c r="BK220" s="694">
        <f t="shared" si="212"/>
        <v>960</v>
      </c>
      <c r="BL220" s="694" t="s">
        <v>102</v>
      </c>
      <c r="BM220" s="861"/>
      <c r="BN220" s="694">
        <f t="shared" si="213"/>
        <v>240</v>
      </c>
      <c r="BO220" s="694">
        <f t="shared" si="214"/>
        <v>240</v>
      </c>
      <c r="BP220" s="721">
        <f t="shared" si="215"/>
        <v>240</v>
      </c>
      <c r="BQ220" s="721">
        <f t="shared" si="216"/>
        <v>240</v>
      </c>
      <c r="BR220" s="694"/>
      <c r="BS220" s="721"/>
      <c r="BT220" s="721"/>
      <c r="BU220" s="721"/>
      <c r="BV220" s="721"/>
      <c r="BW220" s="721"/>
      <c r="BX220" s="721"/>
    </row>
    <row r="221" s="625" customFormat="1" ht="32" customHeight="1" spans="1:76">
      <c r="A221" s="642">
        <v>45834</v>
      </c>
      <c r="B221" s="643" t="s">
        <v>1134</v>
      </c>
      <c r="C221" s="644" t="s">
        <v>89</v>
      </c>
      <c r="D221" s="645">
        <v>4500171342</v>
      </c>
      <c r="E221" s="650" t="s">
        <v>1135</v>
      </c>
      <c r="F221" s="645" t="s">
        <v>1144</v>
      </c>
      <c r="G221" s="649" t="s">
        <v>441</v>
      </c>
      <c r="H221" s="648" t="s">
        <v>442</v>
      </c>
      <c r="I221" s="657">
        <v>240</v>
      </c>
      <c r="J221" s="657">
        <v>0</v>
      </c>
      <c r="K221" s="657">
        <v>8</v>
      </c>
      <c r="L221" s="657">
        <f t="shared" si="191"/>
        <v>30</v>
      </c>
      <c r="M221" s="658">
        <v>45888</v>
      </c>
      <c r="N221" s="658">
        <f t="shared" si="204"/>
        <v>45884</v>
      </c>
      <c r="O221" s="666"/>
      <c r="P221" s="659" t="s">
        <v>93</v>
      </c>
      <c r="Q221" s="845"/>
      <c r="R221" s="845"/>
      <c r="S221" s="845"/>
      <c r="T221" s="845"/>
      <c r="U221" s="777"/>
      <c r="V221" s="659"/>
      <c r="W221" s="666" t="s">
        <v>1137</v>
      </c>
      <c r="X221" s="666"/>
      <c r="Y221" s="666" t="s">
        <v>1138</v>
      </c>
      <c r="Z221" s="666" t="s">
        <v>1139</v>
      </c>
      <c r="AA221" s="666" t="s">
        <v>1140</v>
      </c>
      <c r="AB221" s="650" t="s">
        <v>1141</v>
      </c>
      <c r="AC221" s="657" t="s">
        <v>445</v>
      </c>
      <c r="AD221" s="681">
        <v>4.1486</v>
      </c>
      <c r="AE221" s="682">
        <f t="shared" si="205"/>
        <v>995.664</v>
      </c>
      <c r="AF221" s="657"/>
      <c r="AG221" s="657" t="s">
        <v>447</v>
      </c>
      <c r="AH221" s="657" t="s">
        <v>101</v>
      </c>
      <c r="AI221" s="787"/>
      <c r="AJ221" s="683"/>
      <c r="AK221" s="787"/>
      <c r="AL221" s="683">
        <f t="shared" si="206"/>
        <v>240</v>
      </c>
      <c r="AM221" s="787"/>
      <c r="AN221" s="683"/>
      <c r="AO221" s="861"/>
      <c r="AP221" s="694">
        <f t="shared" si="207"/>
        <v>240</v>
      </c>
      <c r="AQ221" s="694"/>
      <c r="AR221" s="694"/>
      <c r="AS221" s="695"/>
      <c r="AT221" s="885"/>
      <c r="AU221" s="861"/>
      <c r="AV221" s="861"/>
      <c r="AW221" s="892"/>
      <c r="AX221" s="705">
        <f t="shared" si="208"/>
        <v>60</v>
      </c>
      <c r="AY221" s="694">
        <f t="shared" si="209"/>
        <v>60</v>
      </c>
      <c r="AZ221" s="694">
        <f t="shared" si="210"/>
        <v>60</v>
      </c>
      <c r="BA221" s="706">
        <f t="shared" si="211"/>
        <v>60</v>
      </c>
      <c r="BB221" s="715"/>
      <c r="BC221" s="694"/>
      <c r="BD221" s="695"/>
      <c r="BE221" s="694"/>
      <c r="BF221" s="626"/>
      <c r="BG221" s="626"/>
      <c r="BH221" s="626"/>
      <c r="BI221" s="626"/>
      <c r="BJ221" s="626"/>
      <c r="BK221" s="694">
        <f t="shared" si="212"/>
        <v>240</v>
      </c>
      <c r="BL221" s="694" t="s">
        <v>102</v>
      </c>
      <c r="BM221" s="861"/>
      <c r="BN221" s="694">
        <f t="shared" si="213"/>
        <v>60</v>
      </c>
      <c r="BO221" s="694">
        <f t="shared" si="214"/>
        <v>60</v>
      </c>
      <c r="BP221" s="721">
        <f t="shared" si="215"/>
        <v>60</v>
      </c>
      <c r="BQ221" s="721">
        <f t="shared" si="216"/>
        <v>60</v>
      </c>
      <c r="BR221" s="694"/>
      <c r="BS221" s="721"/>
      <c r="BT221" s="721"/>
      <c r="BU221" s="721"/>
      <c r="BV221" s="721"/>
      <c r="BW221" s="721"/>
      <c r="BX221" s="721"/>
    </row>
    <row r="222" s="625" customFormat="1" ht="32" customHeight="1" spans="1:76">
      <c r="A222" s="642">
        <v>45834</v>
      </c>
      <c r="B222" s="643" t="s">
        <v>1134</v>
      </c>
      <c r="C222" s="644" t="s">
        <v>89</v>
      </c>
      <c r="D222" s="645">
        <v>4500171342</v>
      </c>
      <c r="E222" s="650" t="s">
        <v>1135</v>
      </c>
      <c r="F222" s="645" t="s">
        <v>1145</v>
      </c>
      <c r="G222" s="649" t="s">
        <v>441</v>
      </c>
      <c r="H222" s="648" t="s">
        <v>442</v>
      </c>
      <c r="I222" s="657">
        <v>160</v>
      </c>
      <c r="J222" s="657">
        <v>0</v>
      </c>
      <c r="K222" s="657">
        <v>8</v>
      </c>
      <c r="L222" s="657">
        <f t="shared" si="191"/>
        <v>20</v>
      </c>
      <c r="M222" s="658">
        <v>45888</v>
      </c>
      <c r="N222" s="658">
        <f t="shared" si="204"/>
        <v>45884</v>
      </c>
      <c r="O222" s="666"/>
      <c r="P222" s="659" t="s">
        <v>93</v>
      </c>
      <c r="Q222" s="845"/>
      <c r="R222" s="845"/>
      <c r="S222" s="845"/>
      <c r="T222" s="845"/>
      <c r="U222" s="777"/>
      <c r="V222" s="659"/>
      <c r="W222" s="666" t="s">
        <v>1137</v>
      </c>
      <c r="X222" s="666"/>
      <c r="Y222" s="666" t="s">
        <v>1138</v>
      </c>
      <c r="Z222" s="666" t="s">
        <v>1139</v>
      </c>
      <c r="AA222" s="666" t="s">
        <v>1140</v>
      </c>
      <c r="AB222" s="650" t="s">
        <v>1141</v>
      </c>
      <c r="AC222" s="657" t="s">
        <v>445</v>
      </c>
      <c r="AD222" s="681">
        <v>4.1486</v>
      </c>
      <c r="AE222" s="682">
        <f t="shared" si="205"/>
        <v>663.776</v>
      </c>
      <c r="AF222" s="657"/>
      <c r="AG222" s="657" t="s">
        <v>447</v>
      </c>
      <c r="AH222" s="657" t="s">
        <v>101</v>
      </c>
      <c r="AI222" s="787"/>
      <c r="AJ222" s="683"/>
      <c r="AK222" s="787"/>
      <c r="AL222" s="683">
        <f t="shared" si="206"/>
        <v>160</v>
      </c>
      <c r="AM222" s="787"/>
      <c r="AN222" s="683"/>
      <c r="AO222" s="861"/>
      <c r="AP222" s="694">
        <f t="shared" si="207"/>
        <v>160</v>
      </c>
      <c r="AQ222" s="694"/>
      <c r="AR222" s="694"/>
      <c r="AS222" s="695"/>
      <c r="AT222" s="885"/>
      <c r="AU222" s="861"/>
      <c r="AV222" s="861"/>
      <c r="AW222" s="892"/>
      <c r="AX222" s="705">
        <f t="shared" si="208"/>
        <v>40</v>
      </c>
      <c r="AY222" s="694">
        <f t="shared" si="209"/>
        <v>40</v>
      </c>
      <c r="AZ222" s="694">
        <f t="shared" si="210"/>
        <v>40</v>
      </c>
      <c r="BA222" s="706">
        <f t="shared" si="211"/>
        <v>40</v>
      </c>
      <c r="BB222" s="715"/>
      <c r="BC222" s="694"/>
      <c r="BD222" s="695"/>
      <c r="BE222" s="694"/>
      <c r="BF222" s="626"/>
      <c r="BG222" s="626"/>
      <c r="BH222" s="626"/>
      <c r="BI222" s="626"/>
      <c r="BJ222" s="626"/>
      <c r="BK222" s="694">
        <f t="shared" si="212"/>
        <v>160</v>
      </c>
      <c r="BL222" s="694" t="s">
        <v>102</v>
      </c>
      <c r="BM222" s="861"/>
      <c r="BN222" s="694">
        <f t="shared" si="213"/>
        <v>40</v>
      </c>
      <c r="BO222" s="694">
        <f t="shared" si="214"/>
        <v>40</v>
      </c>
      <c r="BP222" s="721">
        <f t="shared" si="215"/>
        <v>40</v>
      </c>
      <c r="BQ222" s="721">
        <f t="shared" si="216"/>
        <v>40</v>
      </c>
      <c r="BR222" s="694"/>
      <c r="BS222" s="721"/>
      <c r="BT222" s="721"/>
      <c r="BU222" s="721"/>
      <c r="BV222" s="721"/>
      <c r="BW222" s="721"/>
      <c r="BX222" s="721"/>
    </row>
    <row r="223" s="625" customFormat="1" ht="32" customHeight="1" spans="1:76">
      <c r="A223" s="642">
        <v>45834</v>
      </c>
      <c r="B223" s="643" t="s">
        <v>1134</v>
      </c>
      <c r="C223" s="644" t="s">
        <v>89</v>
      </c>
      <c r="D223" s="645">
        <v>4500171342</v>
      </c>
      <c r="E223" s="650" t="s">
        <v>1135</v>
      </c>
      <c r="F223" s="645" t="s">
        <v>1146</v>
      </c>
      <c r="G223" s="649" t="s">
        <v>441</v>
      </c>
      <c r="H223" s="648" t="s">
        <v>442</v>
      </c>
      <c r="I223" s="657">
        <v>80</v>
      </c>
      <c r="J223" s="657">
        <v>0</v>
      </c>
      <c r="K223" s="657">
        <v>8</v>
      </c>
      <c r="L223" s="657">
        <f t="shared" si="191"/>
        <v>10</v>
      </c>
      <c r="M223" s="658">
        <v>45888</v>
      </c>
      <c r="N223" s="658">
        <f t="shared" si="204"/>
        <v>45884</v>
      </c>
      <c r="O223" s="666"/>
      <c r="P223" s="659" t="s">
        <v>93</v>
      </c>
      <c r="Q223" s="845"/>
      <c r="R223" s="845"/>
      <c r="S223" s="845"/>
      <c r="T223" s="845"/>
      <c r="U223" s="777"/>
      <c r="V223" s="659"/>
      <c r="W223" s="666" t="s">
        <v>1137</v>
      </c>
      <c r="X223" s="666"/>
      <c r="Y223" s="666" t="s">
        <v>1138</v>
      </c>
      <c r="Z223" s="666" t="s">
        <v>1139</v>
      </c>
      <c r="AA223" s="666" t="s">
        <v>1140</v>
      </c>
      <c r="AB223" s="650" t="s">
        <v>1141</v>
      </c>
      <c r="AC223" s="657" t="s">
        <v>445</v>
      </c>
      <c r="AD223" s="681">
        <v>4.1486</v>
      </c>
      <c r="AE223" s="682">
        <f t="shared" si="205"/>
        <v>331.888</v>
      </c>
      <c r="AF223" s="657"/>
      <c r="AG223" s="657" t="s">
        <v>447</v>
      </c>
      <c r="AH223" s="657" t="s">
        <v>101</v>
      </c>
      <c r="AI223" s="787"/>
      <c r="AJ223" s="683"/>
      <c r="AK223" s="787"/>
      <c r="AL223" s="683">
        <f t="shared" si="206"/>
        <v>80</v>
      </c>
      <c r="AM223" s="787"/>
      <c r="AN223" s="683"/>
      <c r="AO223" s="861"/>
      <c r="AP223" s="694">
        <f t="shared" si="207"/>
        <v>80</v>
      </c>
      <c r="AQ223" s="694"/>
      <c r="AR223" s="694"/>
      <c r="AS223" s="695"/>
      <c r="AT223" s="885"/>
      <c r="AU223" s="861"/>
      <c r="AV223" s="861"/>
      <c r="AW223" s="892"/>
      <c r="AX223" s="705">
        <f t="shared" si="208"/>
        <v>20</v>
      </c>
      <c r="AY223" s="694">
        <f t="shared" si="209"/>
        <v>20</v>
      </c>
      <c r="AZ223" s="694">
        <f t="shared" si="210"/>
        <v>20</v>
      </c>
      <c r="BA223" s="706">
        <f t="shared" si="211"/>
        <v>20</v>
      </c>
      <c r="BB223" s="715"/>
      <c r="BC223" s="694"/>
      <c r="BD223" s="695"/>
      <c r="BE223" s="694"/>
      <c r="BF223" s="626"/>
      <c r="BG223" s="626"/>
      <c r="BH223" s="626"/>
      <c r="BI223" s="626"/>
      <c r="BJ223" s="626"/>
      <c r="BK223" s="694">
        <f t="shared" si="212"/>
        <v>80</v>
      </c>
      <c r="BL223" s="694" t="s">
        <v>102</v>
      </c>
      <c r="BM223" s="861"/>
      <c r="BN223" s="694">
        <f t="shared" si="213"/>
        <v>20</v>
      </c>
      <c r="BO223" s="694">
        <f t="shared" si="214"/>
        <v>20</v>
      </c>
      <c r="BP223" s="721">
        <f t="shared" si="215"/>
        <v>20</v>
      </c>
      <c r="BQ223" s="721">
        <f t="shared" si="216"/>
        <v>20</v>
      </c>
      <c r="BR223" s="694"/>
      <c r="BS223" s="721"/>
      <c r="BT223" s="721"/>
      <c r="BU223" s="721"/>
      <c r="BV223" s="721"/>
      <c r="BW223" s="721"/>
      <c r="BX223" s="721"/>
    </row>
    <row r="224" s="625" customFormat="1" ht="32" customHeight="1" spans="1:76">
      <c r="A224" s="642">
        <v>45836</v>
      </c>
      <c r="B224" s="643" t="s">
        <v>1092</v>
      </c>
      <c r="C224" s="644" t="s">
        <v>119</v>
      </c>
      <c r="D224" s="645">
        <v>4500171783</v>
      </c>
      <c r="E224" s="650" t="s">
        <v>1147</v>
      </c>
      <c r="F224" s="645" t="s">
        <v>1148</v>
      </c>
      <c r="G224" s="649" t="s">
        <v>83</v>
      </c>
      <c r="H224" s="648" t="s">
        <v>84</v>
      </c>
      <c r="I224" s="657">
        <v>1200</v>
      </c>
      <c r="J224" s="657">
        <v>0</v>
      </c>
      <c r="K224" s="657">
        <v>8</v>
      </c>
      <c r="L224" s="657">
        <f t="shared" si="191"/>
        <v>150</v>
      </c>
      <c r="M224" s="658">
        <v>45889</v>
      </c>
      <c r="N224" s="658">
        <v>45885</v>
      </c>
      <c r="O224" s="666"/>
      <c r="P224" s="659" t="s">
        <v>93</v>
      </c>
      <c r="Q224" s="845"/>
      <c r="R224" s="845"/>
      <c r="S224" s="845"/>
      <c r="T224" s="845"/>
      <c r="U224" s="777" t="s">
        <v>1149</v>
      </c>
      <c r="V224" s="659"/>
      <c r="W224" s="666" t="s">
        <v>123</v>
      </c>
      <c r="X224" s="666"/>
      <c r="Y224" s="666" t="s">
        <v>85</v>
      </c>
      <c r="Z224" s="666" t="s">
        <v>1150</v>
      </c>
      <c r="AA224" s="666"/>
      <c r="AB224" s="650" t="s">
        <v>1095</v>
      </c>
      <c r="AC224" s="657" t="s">
        <v>126</v>
      </c>
      <c r="AD224" s="681">
        <v>2.4958</v>
      </c>
      <c r="AE224" s="682">
        <f t="shared" si="205"/>
        <v>2994.96</v>
      </c>
      <c r="AF224" s="657" t="s">
        <v>1151</v>
      </c>
      <c r="AG224" s="657" t="s">
        <v>83</v>
      </c>
      <c r="AH224" s="657" t="s">
        <v>101</v>
      </c>
      <c r="AI224" s="787"/>
      <c r="AJ224" s="683">
        <f>I224</f>
        <v>1200</v>
      </c>
      <c r="AK224" s="787"/>
      <c r="AL224" s="683"/>
      <c r="AM224" s="787"/>
      <c r="AN224" s="683"/>
      <c r="AO224" s="861"/>
      <c r="AP224" s="694">
        <f t="shared" si="207"/>
        <v>1200</v>
      </c>
      <c r="AQ224" s="694"/>
      <c r="AR224" s="694"/>
      <c r="AS224" s="695"/>
      <c r="AT224" s="885"/>
      <c r="AU224" s="861"/>
      <c r="AV224" s="861"/>
      <c r="AW224" s="892"/>
      <c r="AX224" s="705">
        <f t="shared" si="208"/>
        <v>300</v>
      </c>
      <c r="AY224" s="694">
        <f t="shared" si="209"/>
        <v>300</v>
      </c>
      <c r="AZ224" s="694">
        <f t="shared" si="210"/>
        <v>300</v>
      </c>
      <c r="BA224" s="706">
        <f t="shared" si="211"/>
        <v>300</v>
      </c>
      <c r="BB224" s="715"/>
      <c r="BC224" s="694"/>
      <c r="BD224" s="695"/>
      <c r="BE224" s="694"/>
      <c r="BF224" s="626"/>
      <c r="BG224" s="626"/>
      <c r="BH224" s="626"/>
      <c r="BI224" s="626"/>
      <c r="BJ224" s="791">
        <f>I224</f>
        <v>1200</v>
      </c>
      <c r="BK224" s="694"/>
      <c r="BL224" s="694" t="s">
        <v>102</v>
      </c>
      <c r="BM224" s="861"/>
      <c r="BN224" s="694">
        <f t="shared" si="213"/>
        <v>300</v>
      </c>
      <c r="BO224" s="694">
        <f t="shared" si="214"/>
        <v>300</v>
      </c>
      <c r="BP224" s="694">
        <f t="shared" si="215"/>
        <v>300</v>
      </c>
      <c r="BQ224" s="721">
        <f t="shared" si="216"/>
        <v>300</v>
      </c>
      <c r="BR224" s="694">
        <f>BN224+BO224+BP224+BQ224-I224</f>
        <v>0</v>
      </c>
      <c r="BS224" s="721"/>
      <c r="BT224" s="721"/>
      <c r="BU224" s="721"/>
      <c r="BV224" s="721"/>
      <c r="BW224" s="721"/>
      <c r="BX224" s="721"/>
    </row>
    <row r="225" s="625" customFormat="1" ht="32" customHeight="1" spans="1:76">
      <c r="A225" s="642">
        <v>45798</v>
      </c>
      <c r="B225" s="643" t="s">
        <v>88</v>
      </c>
      <c r="C225" s="644" t="s">
        <v>89</v>
      </c>
      <c r="D225" s="645">
        <v>4500167327</v>
      </c>
      <c r="E225" s="650">
        <v>9900925830</v>
      </c>
      <c r="F225" s="645" t="s">
        <v>1152</v>
      </c>
      <c r="G225" s="649" t="s">
        <v>1153</v>
      </c>
      <c r="H225" s="648" t="s">
        <v>1154</v>
      </c>
      <c r="I225" s="657">
        <v>440</v>
      </c>
      <c r="J225" s="657">
        <v>0</v>
      </c>
      <c r="K225" s="657">
        <v>40</v>
      </c>
      <c r="L225" s="657">
        <f t="shared" si="191"/>
        <v>11</v>
      </c>
      <c r="M225" s="658">
        <v>45894</v>
      </c>
      <c r="N225" s="658">
        <f>M225-4</f>
        <v>45890</v>
      </c>
      <c r="O225" s="659" t="s">
        <v>1155</v>
      </c>
      <c r="P225" s="659" t="s">
        <v>93</v>
      </c>
      <c r="Q225" s="845"/>
      <c r="R225" s="845"/>
      <c r="S225" s="845"/>
      <c r="T225" s="845"/>
      <c r="U225" s="777" t="s">
        <v>1156</v>
      </c>
      <c r="V225" s="659"/>
      <c r="W225" s="666" t="s">
        <v>1076</v>
      </c>
      <c r="X225" s="666"/>
      <c r="Y225" s="666" t="s">
        <v>1077</v>
      </c>
      <c r="Z225" s="666" t="s">
        <v>1157</v>
      </c>
      <c r="AA225" s="666" t="s">
        <v>1078</v>
      </c>
      <c r="AB225" s="650" t="s">
        <v>1158</v>
      </c>
      <c r="AC225" s="657" t="s">
        <v>98</v>
      </c>
      <c r="AD225" s="681">
        <v>192.7305</v>
      </c>
      <c r="AE225" s="682">
        <f>AD225*L225</f>
        <v>2120.0355</v>
      </c>
      <c r="AF225" s="657" t="s">
        <v>1159</v>
      </c>
      <c r="AG225" s="649" t="s">
        <v>1160</v>
      </c>
      <c r="AH225" s="657" t="s">
        <v>101</v>
      </c>
      <c r="AI225" s="904"/>
      <c r="AJ225" s="683"/>
      <c r="AK225" s="787"/>
      <c r="AL225" s="683"/>
      <c r="AM225" s="787"/>
      <c r="AN225" s="683">
        <f>I225</f>
        <v>440</v>
      </c>
      <c r="AO225" s="861"/>
      <c r="AP225" s="694">
        <f t="shared" si="207"/>
        <v>440</v>
      </c>
      <c r="AQ225" s="694"/>
      <c r="AR225" s="694"/>
      <c r="AS225" s="695"/>
      <c r="AT225" s="885"/>
      <c r="AU225" s="861"/>
      <c r="AV225" s="861"/>
      <c r="AW225" s="892"/>
      <c r="AX225" s="705">
        <f t="shared" si="208"/>
        <v>110</v>
      </c>
      <c r="AY225" s="694">
        <f>AX225</f>
        <v>110</v>
      </c>
      <c r="AZ225" s="694">
        <f>AX225</f>
        <v>110</v>
      </c>
      <c r="BA225" s="706">
        <f>AX225</f>
        <v>110</v>
      </c>
      <c r="BB225" s="715"/>
      <c r="BC225" s="694"/>
      <c r="BD225" s="695"/>
      <c r="BE225" s="694"/>
      <c r="BF225" s="694"/>
      <c r="BG225" s="694">
        <f>L225</f>
        <v>11</v>
      </c>
      <c r="BH225" s="694"/>
      <c r="BI225" s="694"/>
      <c r="BJ225" s="694"/>
      <c r="BK225" s="694">
        <f>I225</f>
        <v>440</v>
      </c>
      <c r="BL225" s="694" t="s">
        <v>102</v>
      </c>
      <c r="BM225" s="861"/>
      <c r="BN225" s="694">
        <f t="shared" si="213"/>
        <v>110</v>
      </c>
      <c r="BO225" s="694">
        <f t="shared" si="214"/>
        <v>110</v>
      </c>
      <c r="BP225" s="694">
        <f t="shared" si="215"/>
        <v>110</v>
      </c>
      <c r="BQ225" s="694">
        <f t="shared" si="216"/>
        <v>110</v>
      </c>
      <c r="BR225" s="694">
        <f>BN225+BO225+BP225+BQ225-I225</f>
        <v>0</v>
      </c>
      <c r="BS225" s="721">
        <f>BN225+BO225+BP225+BQ225+$BS$290</f>
        <v>512920</v>
      </c>
      <c r="BT225" s="721"/>
      <c r="BU225" s="721"/>
      <c r="BV225" s="721"/>
      <c r="BW225" s="721"/>
      <c r="BX225" s="721"/>
    </row>
    <row r="226" s="625" customFormat="1" ht="32" customHeight="1" spans="1:76">
      <c r="A226" s="642">
        <v>45860</v>
      </c>
      <c r="B226" s="643" t="s">
        <v>103</v>
      </c>
      <c r="C226" s="644" t="s">
        <v>960</v>
      </c>
      <c r="D226" s="645">
        <v>4500173317</v>
      </c>
      <c r="E226" s="650" t="s">
        <v>105</v>
      </c>
      <c r="F226" s="645" t="s">
        <v>1161</v>
      </c>
      <c r="G226" s="649" t="s">
        <v>83</v>
      </c>
      <c r="H226" s="648" t="s">
        <v>84</v>
      </c>
      <c r="I226" s="657">
        <v>1936</v>
      </c>
      <c r="J226" s="657">
        <v>0</v>
      </c>
      <c r="K226" s="657">
        <v>8</v>
      </c>
      <c r="L226" s="657">
        <f t="shared" ref="L226:L284" si="217">I226/K226</f>
        <v>242</v>
      </c>
      <c r="M226" s="658">
        <v>45899</v>
      </c>
      <c r="N226" s="658">
        <v>45895</v>
      </c>
      <c r="O226" s="659"/>
      <c r="P226" s="659" t="s">
        <v>93</v>
      </c>
      <c r="Q226" s="845"/>
      <c r="R226" s="845"/>
      <c r="S226" s="845"/>
      <c r="T226" s="845"/>
      <c r="U226" s="777"/>
      <c r="V226" s="659"/>
      <c r="W226" s="666" t="s">
        <v>1123</v>
      </c>
      <c r="X226" s="666"/>
      <c r="Y226" s="666" t="s">
        <v>1124</v>
      </c>
      <c r="Z226" s="666"/>
      <c r="AA226" s="666"/>
      <c r="AB226" s="650" t="s">
        <v>1162</v>
      </c>
      <c r="AC226" s="657" t="s">
        <v>794</v>
      </c>
      <c r="AD226" s="681">
        <v>4.1486</v>
      </c>
      <c r="AE226" s="682">
        <f t="shared" ref="AE226:AE232" si="218">AD226*I226</f>
        <v>8031.6896</v>
      </c>
      <c r="AF226" s="657" t="s">
        <v>1163</v>
      </c>
      <c r="AG226" s="657" t="s">
        <v>83</v>
      </c>
      <c r="AH226" s="657" t="s">
        <v>101</v>
      </c>
      <c r="AI226" s="905"/>
      <c r="AJ226" s="683">
        <f>I226</f>
        <v>1936</v>
      </c>
      <c r="AK226" s="790"/>
      <c r="AL226" s="683"/>
      <c r="AM226" s="790"/>
      <c r="AN226" s="683"/>
      <c r="AO226" s="881"/>
      <c r="AP226" s="694">
        <f t="shared" si="207"/>
        <v>1936</v>
      </c>
      <c r="AQ226" s="694"/>
      <c r="AR226" s="694"/>
      <c r="AS226" s="695"/>
      <c r="AT226" s="882"/>
      <c r="AU226" s="881"/>
      <c r="AV226" s="881"/>
      <c r="AW226" s="890"/>
      <c r="AX226" s="705">
        <f t="shared" si="208"/>
        <v>484</v>
      </c>
      <c r="AY226" s="694">
        <f t="shared" ref="AY226:AY232" si="219">I226/4</f>
        <v>484</v>
      </c>
      <c r="AZ226" s="694">
        <f t="shared" ref="AZ226:AZ232" si="220">I226/4</f>
        <v>484</v>
      </c>
      <c r="BA226" s="706">
        <f t="shared" ref="BA226:BA232" si="221">I226/4</f>
        <v>484</v>
      </c>
      <c r="BB226" s="715"/>
      <c r="BC226" s="694"/>
      <c r="BD226" s="695"/>
      <c r="BE226" s="694"/>
      <c r="BF226" s="694"/>
      <c r="BG226" s="694"/>
      <c r="BH226" s="694"/>
      <c r="BI226" s="694"/>
      <c r="BJ226" s="694">
        <f t="shared" ref="BJ226:BJ232" si="222">I226</f>
        <v>1936</v>
      </c>
      <c r="BK226" s="694"/>
      <c r="BL226" s="694" t="s">
        <v>102</v>
      </c>
      <c r="BM226" s="881"/>
      <c r="BN226" s="694">
        <f t="shared" si="213"/>
        <v>484</v>
      </c>
      <c r="BO226" s="694">
        <f t="shared" si="214"/>
        <v>484</v>
      </c>
      <c r="BP226" s="694">
        <f t="shared" si="215"/>
        <v>484</v>
      </c>
      <c r="BQ226" s="721">
        <f t="shared" si="216"/>
        <v>484</v>
      </c>
      <c r="BR226" s="694">
        <f t="shared" ref="BR226:BR280" si="223">BN226+BO226+BP226+BQ226-I226</f>
        <v>0</v>
      </c>
      <c r="BS226" s="721"/>
      <c r="BT226" s="721"/>
      <c r="BU226" s="721"/>
      <c r="BV226" s="721"/>
      <c r="BW226" s="721"/>
      <c r="BX226" s="721"/>
    </row>
    <row r="227" s="625" customFormat="1" ht="32" customHeight="1" spans="1:76">
      <c r="A227" s="642">
        <v>45860</v>
      </c>
      <c r="B227" s="643" t="s">
        <v>103</v>
      </c>
      <c r="C227" s="644" t="s">
        <v>960</v>
      </c>
      <c r="D227" s="645">
        <v>4500173317</v>
      </c>
      <c r="E227" s="650" t="s">
        <v>116</v>
      </c>
      <c r="F227" s="645" t="s">
        <v>1164</v>
      </c>
      <c r="G227" s="649" t="s">
        <v>83</v>
      </c>
      <c r="H227" s="648" t="s">
        <v>84</v>
      </c>
      <c r="I227" s="657">
        <v>720</v>
      </c>
      <c r="J227" s="657">
        <v>0</v>
      </c>
      <c r="K227" s="657">
        <v>8</v>
      </c>
      <c r="L227" s="657">
        <f t="shared" si="217"/>
        <v>90</v>
      </c>
      <c r="M227" s="658">
        <v>45899</v>
      </c>
      <c r="N227" s="658">
        <v>45895</v>
      </c>
      <c r="O227" s="659"/>
      <c r="P227" s="659" t="s">
        <v>93</v>
      </c>
      <c r="Q227" s="845"/>
      <c r="R227" s="845"/>
      <c r="S227" s="845"/>
      <c r="T227" s="845"/>
      <c r="U227" s="777" t="s">
        <v>1165</v>
      </c>
      <c r="V227" s="659"/>
      <c r="W227" s="666" t="s">
        <v>1123</v>
      </c>
      <c r="X227" s="666"/>
      <c r="Y227" s="666" t="s">
        <v>1124</v>
      </c>
      <c r="Z227" s="666"/>
      <c r="AA227" s="666"/>
      <c r="AB227" s="650" t="s">
        <v>1162</v>
      </c>
      <c r="AC227" s="657" t="s">
        <v>794</v>
      </c>
      <c r="AD227" s="681">
        <v>4.1486</v>
      </c>
      <c r="AE227" s="682">
        <f t="shared" si="218"/>
        <v>2986.992</v>
      </c>
      <c r="AF227" s="657" t="s">
        <v>1166</v>
      </c>
      <c r="AG227" s="657" t="s">
        <v>83</v>
      </c>
      <c r="AH227" s="657" t="s">
        <v>101</v>
      </c>
      <c r="AI227" s="905"/>
      <c r="AJ227" s="683">
        <f>I227</f>
        <v>720</v>
      </c>
      <c r="AK227" s="790"/>
      <c r="AL227" s="683"/>
      <c r="AM227" s="790"/>
      <c r="AN227" s="683"/>
      <c r="AO227" s="881"/>
      <c r="AP227" s="694">
        <f t="shared" si="207"/>
        <v>720</v>
      </c>
      <c r="AQ227" s="694"/>
      <c r="AR227" s="694"/>
      <c r="AS227" s="695"/>
      <c r="AT227" s="882"/>
      <c r="AU227" s="881"/>
      <c r="AV227" s="881"/>
      <c r="AW227" s="890"/>
      <c r="AX227" s="705">
        <f t="shared" si="208"/>
        <v>180</v>
      </c>
      <c r="AY227" s="694">
        <f t="shared" si="219"/>
        <v>180</v>
      </c>
      <c r="AZ227" s="694">
        <f t="shared" si="220"/>
        <v>180</v>
      </c>
      <c r="BA227" s="706">
        <f t="shared" si="221"/>
        <v>180</v>
      </c>
      <c r="BB227" s="715"/>
      <c r="BC227" s="694"/>
      <c r="BD227" s="695"/>
      <c r="BE227" s="694"/>
      <c r="BF227" s="694"/>
      <c r="BG227" s="694"/>
      <c r="BH227" s="694"/>
      <c r="BI227" s="694"/>
      <c r="BJ227" s="694">
        <f t="shared" si="222"/>
        <v>720</v>
      </c>
      <c r="BK227" s="694"/>
      <c r="BL227" s="694" t="s">
        <v>102</v>
      </c>
      <c r="BM227" s="881"/>
      <c r="BN227" s="694">
        <f t="shared" si="213"/>
        <v>180</v>
      </c>
      <c r="BO227" s="694">
        <f t="shared" si="214"/>
        <v>180</v>
      </c>
      <c r="BP227" s="694">
        <f t="shared" si="215"/>
        <v>180</v>
      </c>
      <c r="BQ227" s="721">
        <f t="shared" si="216"/>
        <v>180</v>
      </c>
      <c r="BR227" s="694">
        <f t="shared" si="223"/>
        <v>0</v>
      </c>
      <c r="BS227" s="721"/>
      <c r="BT227" s="721"/>
      <c r="BU227" s="721"/>
      <c r="BV227" s="721"/>
      <c r="BW227" s="721"/>
      <c r="BX227" s="721"/>
    </row>
    <row r="228" s="625" customFormat="1" ht="32" customHeight="1" spans="1:76">
      <c r="A228" s="642">
        <v>45862</v>
      </c>
      <c r="B228" s="643" t="s">
        <v>1167</v>
      </c>
      <c r="C228" s="644" t="s">
        <v>449</v>
      </c>
      <c r="D228" s="645">
        <v>4500174847</v>
      </c>
      <c r="E228" s="650">
        <v>5000001948</v>
      </c>
      <c r="F228" s="645" t="s">
        <v>1168</v>
      </c>
      <c r="G228" s="649" t="s">
        <v>308</v>
      </c>
      <c r="H228" s="648" t="s">
        <v>84</v>
      </c>
      <c r="I228" s="657">
        <v>600</v>
      </c>
      <c r="J228" s="657">
        <v>0</v>
      </c>
      <c r="K228" s="657">
        <v>4</v>
      </c>
      <c r="L228" s="657">
        <f t="shared" si="217"/>
        <v>150</v>
      </c>
      <c r="M228" s="658">
        <v>45902</v>
      </c>
      <c r="N228" s="658">
        <f>M228-4</f>
        <v>45898</v>
      </c>
      <c r="O228" s="659"/>
      <c r="P228" s="659" t="s">
        <v>93</v>
      </c>
      <c r="Q228" s="845"/>
      <c r="R228" s="845"/>
      <c r="S228" s="845"/>
      <c r="T228" s="845"/>
      <c r="U228" s="777" t="s">
        <v>1165</v>
      </c>
      <c r="V228" s="659"/>
      <c r="W228" s="666" t="s">
        <v>1169</v>
      </c>
      <c r="X228" s="666"/>
      <c r="Y228" s="666" t="s">
        <v>1170</v>
      </c>
      <c r="Z228" s="666"/>
      <c r="AA228" s="666"/>
      <c r="AB228" s="650" t="s">
        <v>1171</v>
      </c>
      <c r="AC228" s="657" t="s">
        <v>813</v>
      </c>
      <c r="AD228" s="681">
        <v>4.035</v>
      </c>
      <c r="AE228" s="682">
        <f t="shared" si="218"/>
        <v>2421</v>
      </c>
      <c r="AF228" s="657" t="s">
        <v>1172</v>
      </c>
      <c r="AG228" s="657" t="s">
        <v>458</v>
      </c>
      <c r="AH228" s="657" t="s">
        <v>101</v>
      </c>
      <c r="AI228" s="905"/>
      <c r="AJ228" s="683">
        <f>I228</f>
        <v>600</v>
      </c>
      <c r="AK228" s="790"/>
      <c r="AL228" s="683"/>
      <c r="AM228" s="790"/>
      <c r="AN228" s="683"/>
      <c r="AO228" s="881"/>
      <c r="AP228" s="694">
        <f t="shared" si="207"/>
        <v>600</v>
      </c>
      <c r="AQ228" s="694"/>
      <c r="AR228" s="694"/>
      <c r="AS228" s="695"/>
      <c r="AT228" s="882"/>
      <c r="AU228" s="881"/>
      <c r="AV228" s="881"/>
      <c r="AW228" s="890"/>
      <c r="AX228" s="705">
        <f t="shared" si="208"/>
        <v>150</v>
      </c>
      <c r="AY228" s="694">
        <f t="shared" si="219"/>
        <v>150</v>
      </c>
      <c r="AZ228" s="694">
        <f t="shared" si="220"/>
        <v>150</v>
      </c>
      <c r="BA228" s="706">
        <f t="shared" si="221"/>
        <v>150</v>
      </c>
      <c r="BB228" s="715"/>
      <c r="BC228" s="694"/>
      <c r="BD228" s="695"/>
      <c r="BE228" s="694"/>
      <c r="BF228" s="694"/>
      <c r="BG228" s="694"/>
      <c r="BH228" s="694"/>
      <c r="BI228" s="694"/>
      <c r="BJ228" s="694">
        <f t="shared" si="222"/>
        <v>600</v>
      </c>
      <c r="BK228" s="694"/>
      <c r="BL228" s="694" t="s">
        <v>814</v>
      </c>
      <c r="BM228" s="881"/>
      <c r="BN228" s="694">
        <f t="shared" si="213"/>
        <v>150</v>
      </c>
      <c r="BO228" s="694">
        <f t="shared" si="214"/>
        <v>150</v>
      </c>
      <c r="BP228" s="694">
        <f t="shared" si="215"/>
        <v>150</v>
      </c>
      <c r="BQ228" s="721">
        <f t="shared" si="216"/>
        <v>150</v>
      </c>
      <c r="BR228" s="694">
        <f t="shared" si="223"/>
        <v>0</v>
      </c>
      <c r="BS228" s="721"/>
      <c r="BT228" s="721"/>
      <c r="BU228" s="721"/>
      <c r="BV228" s="721"/>
      <c r="BW228" s="721"/>
      <c r="BX228" s="721"/>
    </row>
    <row r="229" s="625" customFormat="1" ht="32" customHeight="1" spans="1:76">
      <c r="A229" s="642">
        <v>45853</v>
      </c>
      <c r="B229" s="643" t="s">
        <v>1173</v>
      </c>
      <c r="C229" s="644" t="s">
        <v>460</v>
      </c>
      <c r="D229" s="645">
        <v>4500173241</v>
      </c>
      <c r="E229" s="650" t="s">
        <v>1174</v>
      </c>
      <c r="F229" s="645" t="s">
        <v>1175</v>
      </c>
      <c r="G229" s="649" t="s">
        <v>83</v>
      </c>
      <c r="H229" s="648" t="s">
        <v>84</v>
      </c>
      <c r="I229" s="657">
        <v>208</v>
      </c>
      <c r="J229" s="657">
        <v>0</v>
      </c>
      <c r="K229" s="657">
        <v>8</v>
      </c>
      <c r="L229" s="657">
        <f t="shared" si="217"/>
        <v>26</v>
      </c>
      <c r="M229" s="658">
        <v>45894</v>
      </c>
      <c r="N229" s="658">
        <v>45890</v>
      </c>
      <c r="O229" s="659"/>
      <c r="P229" s="659" t="s">
        <v>93</v>
      </c>
      <c r="Q229" s="845"/>
      <c r="R229" s="845"/>
      <c r="S229" s="845"/>
      <c r="T229" s="845"/>
      <c r="U229" s="777"/>
      <c r="V229" s="659"/>
      <c r="W229" s="666" t="s">
        <v>1176</v>
      </c>
      <c r="X229" s="666"/>
      <c r="Y229" s="666" t="s">
        <v>85</v>
      </c>
      <c r="Z229" s="659"/>
      <c r="AA229" s="666"/>
      <c r="AB229" s="650" t="s">
        <v>1177</v>
      </c>
      <c r="AC229" s="657" t="s">
        <v>1090</v>
      </c>
      <c r="AD229" s="681">
        <v>4.1708</v>
      </c>
      <c r="AE229" s="682">
        <f t="shared" si="218"/>
        <v>867.5264</v>
      </c>
      <c r="AF229" s="657"/>
      <c r="AG229" s="657" t="s">
        <v>83</v>
      </c>
      <c r="AH229" s="657" t="s">
        <v>101</v>
      </c>
      <c r="AI229" s="905"/>
      <c r="AJ229" s="683">
        <f>I229</f>
        <v>208</v>
      </c>
      <c r="AK229" s="790"/>
      <c r="AL229" s="683"/>
      <c r="AM229" s="790"/>
      <c r="AN229" s="683"/>
      <c r="AO229" s="881"/>
      <c r="AP229" s="694">
        <f t="shared" si="207"/>
        <v>208</v>
      </c>
      <c r="AQ229" s="694"/>
      <c r="AR229" s="694"/>
      <c r="AS229" s="695"/>
      <c r="AT229" s="882"/>
      <c r="AU229" s="881"/>
      <c r="AV229" s="881"/>
      <c r="AW229" s="890"/>
      <c r="AX229" s="705">
        <f t="shared" si="208"/>
        <v>52</v>
      </c>
      <c r="AY229" s="694">
        <f t="shared" si="219"/>
        <v>52</v>
      </c>
      <c r="AZ229" s="694">
        <f t="shared" si="220"/>
        <v>52</v>
      </c>
      <c r="BA229" s="706">
        <f t="shared" si="221"/>
        <v>52</v>
      </c>
      <c r="BB229" s="715"/>
      <c r="BC229" s="694"/>
      <c r="BD229" s="695"/>
      <c r="BE229" s="694"/>
      <c r="BF229" s="694"/>
      <c r="BG229" s="694"/>
      <c r="BH229" s="694"/>
      <c r="BI229" s="694"/>
      <c r="BJ229" s="791">
        <f t="shared" si="222"/>
        <v>208</v>
      </c>
      <c r="BK229" s="694"/>
      <c r="BL229" s="694" t="s">
        <v>102</v>
      </c>
      <c r="BM229" s="881"/>
      <c r="BN229" s="694">
        <f t="shared" si="213"/>
        <v>52</v>
      </c>
      <c r="BO229" s="694">
        <f t="shared" si="214"/>
        <v>52</v>
      </c>
      <c r="BP229" s="694">
        <f t="shared" si="215"/>
        <v>52</v>
      </c>
      <c r="BQ229" s="721">
        <f t="shared" si="216"/>
        <v>52</v>
      </c>
      <c r="BR229" s="694">
        <f t="shared" si="223"/>
        <v>0</v>
      </c>
      <c r="BS229" s="721"/>
      <c r="BT229" s="721"/>
      <c r="BU229" s="721"/>
      <c r="BV229" s="721"/>
      <c r="BW229" s="721"/>
      <c r="BX229" s="721"/>
    </row>
    <row r="230" s="625" customFormat="1" ht="32" customHeight="1" spans="1:76">
      <c r="A230" s="642">
        <v>45852</v>
      </c>
      <c r="B230" s="643" t="s">
        <v>1178</v>
      </c>
      <c r="C230" s="644" t="s">
        <v>622</v>
      </c>
      <c r="D230" s="645">
        <v>4500173750</v>
      </c>
      <c r="E230" s="650"/>
      <c r="F230" s="645" t="s">
        <v>1179</v>
      </c>
      <c r="G230" s="649" t="s">
        <v>83</v>
      </c>
      <c r="H230" s="648" t="s">
        <v>84</v>
      </c>
      <c r="I230" s="657">
        <v>504</v>
      </c>
      <c r="J230" s="657">
        <v>0</v>
      </c>
      <c r="K230" s="657">
        <v>8</v>
      </c>
      <c r="L230" s="657">
        <f t="shared" si="217"/>
        <v>63</v>
      </c>
      <c r="M230" s="658">
        <v>45909</v>
      </c>
      <c r="N230" s="658">
        <v>45905</v>
      </c>
      <c r="O230" s="659"/>
      <c r="P230" s="659" t="s">
        <v>93</v>
      </c>
      <c r="Q230" s="845"/>
      <c r="R230" s="845"/>
      <c r="S230" s="845"/>
      <c r="T230" s="845"/>
      <c r="U230" s="777" t="s">
        <v>1180</v>
      </c>
      <c r="V230" s="659"/>
      <c r="W230" s="666" t="s">
        <v>1181</v>
      </c>
      <c r="X230" s="666"/>
      <c r="Y230" s="666" t="s">
        <v>1182</v>
      </c>
      <c r="Z230" s="659"/>
      <c r="AA230" s="666"/>
      <c r="AB230" s="650" t="s">
        <v>1183</v>
      </c>
      <c r="AC230" s="657" t="s">
        <v>1184</v>
      </c>
      <c r="AD230" s="681">
        <v>4.0075</v>
      </c>
      <c r="AE230" s="682">
        <f t="shared" si="218"/>
        <v>2019.78</v>
      </c>
      <c r="AF230" s="657" t="s">
        <v>1185</v>
      </c>
      <c r="AG230" s="649" t="s">
        <v>243</v>
      </c>
      <c r="AH230" s="657" t="s">
        <v>101</v>
      </c>
      <c r="AI230" s="906"/>
      <c r="AJ230" s="683"/>
      <c r="AK230" s="786"/>
      <c r="AL230" s="683">
        <f>I230</f>
        <v>504</v>
      </c>
      <c r="AM230" s="786"/>
      <c r="AN230" s="683"/>
      <c r="AO230" s="883"/>
      <c r="AP230" s="694">
        <f t="shared" si="207"/>
        <v>504</v>
      </c>
      <c r="AQ230" s="694"/>
      <c r="AR230" s="694"/>
      <c r="AS230" s="695"/>
      <c r="AT230" s="884"/>
      <c r="AU230" s="883"/>
      <c r="AV230" s="883"/>
      <c r="AW230" s="891"/>
      <c r="AX230" s="705">
        <f t="shared" si="208"/>
        <v>126</v>
      </c>
      <c r="AY230" s="694">
        <f t="shared" si="219"/>
        <v>126</v>
      </c>
      <c r="AZ230" s="694">
        <f t="shared" si="220"/>
        <v>126</v>
      </c>
      <c r="BA230" s="706">
        <f t="shared" si="221"/>
        <v>126</v>
      </c>
      <c r="BB230" s="715"/>
      <c r="BC230" s="694"/>
      <c r="BD230" s="694"/>
      <c r="BE230" s="694"/>
      <c r="BF230" s="694"/>
      <c r="BG230" s="694"/>
      <c r="BH230" s="694"/>
      <c r="BI230" s="694"/>
      <c r="BJ230" s="791">
        <f t="shared" si="222"/>
        <v>504</v>
      </c>
      <c r="BK230" s="694"/>
      <c r="BL230" s="694" t="s">
        <v>102</v>
      </c>
      <c r="BM230" s="883"/>
      <c r="BN230" s="694">
        <f t="shared" si="213"/>
        <v>126</v>
      </c>
      <c r="BO230" s="694">
        <f t="shared" si="214"/>
        <v>126</v>
      </c>
      <c r="BP230" s="694">
        <f t="shared" si="215"/>
        <v>126</v>
      </c>
      <c r="BQ230" s="721">
        <f t="shared" si="216"/>
        <v>126</v>
      </c>
      <c r="BR230" s="694">
        <f t="shared" si="223"/>
        <v>0</v>
      </c>
      <c r="BS230" s="721"/>
      <c r="BT230" s="721"/>
      <c r="BU230" s="721"/>
      <c r="BV230" s="721"/>
      <c r="BW230" s="721"/>
      <c r="BX230" s="721"/>
    </row>
    <row r="231" s="625" customFormat="1" ht="32" customHeight="1" spans="1:16384">
      <c r="A231" s="651">
        <v>45860</v>
      </c>
      <c r="B231" s="643" t="s">
        <v>1186</v>
      </c>
      <c r="C231" s="644" t="s">
        <v>119</v>
      </c>
      <c r="D231" s="645">
        <v>4500174561</v>
      </c>
      <c r="E231" s="646" t="s">
        <v>1187</v>
      </c>
      <c r="F231" s="645" t="s">
        <v>1188</v>
      </c>
      <c r="G231" s="649" t="s">
        <v>83</v>
      </c>
      <c r="H231" s="648" t="s">
        <v>84</v>
      </c>
      <c r="I231" s="657">
        <v>200</v>
      </c>
      <c r="J231" s="657">
        <v>0</v>
      </c>
      <c r="K231" s="657">
        <v>8</v>
      </c>
      <c r="L231" s="657">
        <f t="shared" si="217"/>
        <v>25</v>
      </c>
      <c r="M231" s="658">
        <v>45903</v>
      </c>
      <c r="N231" s="658">
        <f>M231-4</f>
        <v>45899</v>
      </c>
      <c r="O231" s="659"/>
      <c r="P231" s="659" t="s">
        <v>93</v>
      </c>
      <c r="Q231" s="845"/>
      <c r="R231" s="845"/>
      <c r="S231" s="845"/>
      <c r="T231" s="845"/>
      <c r="U231" s="777" t="s">
        <v>1165</v>
      </c>
      <c r="V231" s="666"/>
      <c r="W231" s="791" t="s">
        <v>1189</v>
      </c>
      <c r="X231" s="666"/>
      <c r="Y231" s="666" t="s">
        <v>85</v>
      </c>
      <c r="Z231" s="666" t="s">
        <v>1190</v>
      </c>
      <c r="AA231" s="669"/>
      <c r="AB231" s="643" t="s">
        <v>1191</v>
      </c>
      <c r="AC231" s="681" t="s">
        <v>1192</v>
      </c>
      <c r="AD231" s="681">
        <v>2.5025</v>
      </c>
      <c r="AE231" s="682">
        <f t="shared" si="218"/>
        <v>500.5</v>
      </c>
      <c r="AF231" s="649" t="s">
        <v>1193</v>
      </c>
      <c r="AG231" s="657" t="s">
        <v>83</v>
      </c>
      <c r="AH231" s="657" t="s">
        <v>101</v>
      </c>
      <c r="AI231" s="907"/>
      <c r="AJ231" s="683">
        <f>I231</f>
        <v>200</v>
      </c>
      <c r="AK231" s="907"/>
      <c r="AL231" s="683"/>
      <c r="AM231" s="787"/>
      <c r="AN231" s="683"/>
      <c r="AO231" s="787"/>
      <c r="AP231" s="694">
        <f t="shared" si="207"/>
        <v>200</v>
      </c>
      <c r="AQ231" s="695"/>
      <c r="AR231" s="695"/>
      <c r="AS231" s="694"/>
      <c r="AT231" s="861"/>
      <c r="AU231" s="861"/>
      <c r="AV231" s="892"/>
      <c r="AW231" s="885"/>
      <c r="AX231" s="705">
        <f t="shared" si="208"/>
        <v>50</v>
      </c>
      <c r="AY231" s="694">
        <f t="shared" si="219"/>
        <v>50</v>
      </c>
      <c r="AZ231" s="694">
        <f t="shared" si="220"/>
        <v>50</v>
      </c>
      <c r="BA231" s="706">
        <f t="shared" si="221"/>
        <v>50</v>
      </c>
      <c r="BB231" s="694"/>
      <c r="BC231" s="694"/>
      <c r="BD231" s="695"/>
      <c r="BE231" s="694"/>
      <c r="BF231" s="694"/>
      <c r="BG231" s="694"/>
      <c r="BH231" s="694"/>
      <c r="BI231" s="694"/>
      <c r="BJ231" s="694">
        <f t="shared" si="222"/>
        <v>200</v>
      </c>
      <c r="BK231" s="694"/>
      <c r="BL231" s="694" t="s">
        <v>102</v>
      </c>
      <c r="BM231" s="861"/>
      <c r="BN231" s="694">
        <f t="shared" si="213"/>
        <v>50</v>
      </c>
      <c r="BO231" s="694">
        <f t="shared" si="214"/>
        <v>50</v>
      </c>
      <c r="BP231" s="694">
        <f t="shared" si="215"/>
        <v>50</v>
      </c>
      <c r="BQ231" s="721">
        <f t="shared" si="216"/>
        <v>50</v>
      </c>
      <c r="BR231" s="694">
        <f t="shared" si="223"/>
        <v>0</v>
      </c>
      <c r="BS231" s="721"/>
      <c r="BT231" s="721"/>
      <c r="BU231" s="721"/>
      <c r="BV231" s="721"/>
      <c r="BW231" s="721"/>
      <c r="BX231" s="721"/>
      <c r="BY231" s="897"/>
      <c r="BZ231" s="729"/>
      <c r="CA231" s="729"/>
      <c r="CB231" s="729"/>
      <c r="CC231" s="729"/>
      <c r="CD231" s="729"/>
      <c r="CE231" s="729"/>
      <c r="CF231" s="729"/>
      <c r="CG231" s="729"/>
      <c r="CH231" s="729"/>
      <c r="CI231" s="729"/>
      <c r="CJ231" s="729"/>
      <c r="CK231" s="729"/>
      <c r="CL231" s="729"/>
      <c r="CM231" s="729"/>
      <c r="CN231" s="729"/>
      <c r="CO231" s="729"/>
      <c r="CP231" s="729"/>
      <c r="CQ231" s="729"/>
      <c r="CR231" s="729"/>
      <c r="CS231" s="729"/>
      <c r="CT231" s="729"/>
      <c r="CU231" s="729"/>
      <c r="CV231" s="729"/>
      <c r="CW231" s="729"/>
      <c r="CX231" s="729"/>
      <c r="CY231" s="729"/>
      <c r="CZ231" s="729"/>
      <c r="DA231" s="729"/>
      <c r="DB231" s="729"/>
      <c r="DC231" s="729"/>
      <c r="DD231" s="729"/>
      <c r="DE231" s="729"/>
      <c r="DF231" s="729"/>
      <c r="DG231" s="729"/>
      <c r="DH231" s="729"/>
      <c r="DI231" s="729"/>
      <c r="DJ231" s="729"/>
      <c r="DK231" s="729"/>
      <c r="DL231" s="729"/>
      <c r="DM231" s="729"/>
      <c r="DN231" s="729"/>
      <c r="DO231" s="729"/>
      <c r="DP231" s="729"/>
      <c r="DQ231" s="729"/>
      <c r="DR231" s="729"/>
      <c r="DS231" s="729"/>
      <c r="DT231" s="729"/>
      <c r="DU231" s="729"/>
      <c r="DV231" s="729"/>
      <c r="DW231" s="729"/>
      <c r="DX231" s="729"/>
      <c r="DY231" s="729"/>
      <c r="DZ231" s="729"/>
      <c r="EA231" s="729"/>
      <c r="EB231" s="729"/>
      <c r="EC231" s="729"/>
      <c r="ED231" s="729"/>
      <c r="EE231" s="729"/>
      <c r="EF231" s="729"/>
      <c r="EG231" s="729"/>
      <c r="EH231" s="729"/>
      <c r="EI231" s="729"/>
      <c r="EJ231" s="729"/>
      <c r="EK231" s="729"/>
      <c r="EL231" s="729"/>
      <c r="EM231" s="729"/>
      <c r="EN231" s="729"/>
      <c r="EO231" s="729"/>
      <c r="EP231" s="729"/>
      <c r="EQ231" s="729"/>
      <c r="ER231" s="729"/>
      <c r="ES231" s="729"/>
      <c r="ET231" s="729"/>
      <c r="EU231" s="729"/>
      <c r="EV231" s="729"/>
      <c r="EW231" s="729"/>
      <c r="EX231" s="729"/>
      <c r="EY231" s="729"/>
      <c r="EZ231" s="729"/>
      <c r="FA231" s="729"/>
      <c r="FB231" s="729"/>
      <c r="FC231" s="729"/>
      <c r="FD231" s="729"/>
      <c r="FE231" s="729"/>
      <c r="FF231" s="729"/>
      <c r="FG231" s="729"/>
      <c r="FH231" s="729"/>
      <c r="FI231" s="729"/>
      <c r="FJ231" s="729"/>
      <c r="FK231" s="729"/>
      <c r="FL231" s="729"/>
      <c r="FM231" s="729"/>
      <c r="FN231" s="729"/>
      <c r="FO231" s="729"/>
      <c r="FP231" s="729"/>
      <c r="FQ231" s="729"/>
      <c r="FR231" s="729"/>
      <c r="FS231" s="729"/>
      <c r="FT231" s="729"/>
      <c r="FU231" s="729"/>
      <c r="FV231" s="729"/>
      <c r="FW231" s="729"/>
      <c r="FX231" s="729"/>
      <c r="FY231" s="729"/>
      <c r="FZ231" s="729"/>
      <c r="GA231" s="729"/>
      <c r="GB231" s="729"/>
      <c r="GC231" s="729"/>
      <c r="GD231" s="729"/>
      <c r="GE231" s="729"/>
      <c r="GF231" s="729"/>
      <c r="GG231" s="729"/>
      <c r="GH231" s="729"/>
      <c r="GI231" s="729"/>
      <c r="GJ231" s="729"/>
      <c r="GK231" s="729"/>
      <c r="GL231" s="729"/>
      <c r="GM231" s="729"/>
      <c r="GN231" s="729"/>
      <c r="GO231" s="729"/>
      <c r="GP231" s="729"/>
      <c r="GQ231" s="729"/>
      <c r="GR231" s="729"/>
      <c r="GS231" s="729"/>
      <c r="GT231" s="729"/>
      <c r="GU231" s="729"/>
      <c r="GV231" s="729"/>
      <c r="GW231" s="729"/>
      <c r="GX231" s="729"/>
      <c r="GY231" s="729"/>
      <c r="GZ231" s="729"/>
      <c r="HA231" s="729"/>
      <c r="HB231" s="729"/>
      <c r="HC231" s="729"/>
      <c r="HD231" s="729"/>
      <c r="HE231" s="729"/>
      <c r="HF231" s="729"/>
      <c r="HG231" s="729"/>
      <c r="HH231" s="729"/>
      <c r="HI231" s="729"/>
      <c r="HJ231" s="729"/>
      <c r="HK231" s="729"/>
      <c r="HL231" s="729"/>
      <c r="HM231" s="729"/>
      <c r="HN231" s="729"/>
      <c r="HO231" s="729"/>
      <c r="HP231" s="729"/>
      <c r="HQ231" s="729"/>
      <c r="HR231" s="729"/>
      <c r="HS231" s="729"/>
      <c r="HT231" s="729"/>
      <c r="HU231" s="729"/>
      <c r="HV231" s="729"/>
      <c r="HW231" s="729"/>
      <c r="HX231" s="729"/>
      <c r="HY231" s="729"/>
      <c r="HZ231" s="729"/>
      <c r="IA231" s="729"/>
      <c r="IB231" s="729"/>
      <c r="IC231" s="729"/>
      <c r="ID231" s="729"/>
      <c r="IE231" s="729"/>
      <c r="IF231" s="729"/>
      <c r="IG231" s="729"/>
      <c r="IH231" s="729"/>
      <c r="II231" s="729"/>
      <c r="XFD231" s="730"/>
    </row>
    <row r="232" s="625" customFormat="1" ht="32" customHeight="1" spans="1:16384">
      <c r="A232" s="651">
        <v>45860</v>
      </c>
      <c r="B232" s="643" t="s">
        <v>1186</v>
      </c>
      <c r="C232" s="644" t="s">
        <v>119</v>
      </c>
      <c r="D232" s="645">
        <v>4500174558</v>
      </c>
      <c r="E232" s="646" t="s">
        <v>1194</v>
      </c>
      <c r="F232" s="645" t="s">
        <v>1195</v>
      </c>
      <c r="G232" s="649" t="s">
        <v>83</v>
      </c>
      <c r="H232" s="648" t="s">
        <v>84</v>
      </c>
      <c r="I232" s="657">
        <v>400</v>
      </c>
      <c r="J232" s="657">
        <v>0</v>
      </c>
      <c r="K232" s="657">
        <v>8</v>
      </c>
      <c r="L232" s="657">
        <f t="shared" si="217"/>
        <v>50</v>
      </c>
      <c r="M232" s="658">
        <v>45903</v>
      </c>
      <c r="N232" s="658">
        <f>M232-4</f>
        <v>45899</v>
      </c>
      <c r="O232" s="659"/>
      <c r="P232" s="659" t="s">
        <v>93</v>
      </c>
      <c r="Q232" s="845"/>
      <c r="R232" s="845"/>
      <c r="S232" s="845"/>
      <c r="T232" s="845"/>
      <c r="U232" s="777" t="s">
        <v>1165</v>
      </c>
      <c r="V232" s="666"/>
      <c r="W232" s="791" t="s">
        <v>1189</v>
      </c>
      <c r="X232" s="666"/>
      <c r="Y232" s="666" t="s">
        <v>85</v>
      </c>
      <c r="Z232" s="666" t="s">
        <v>1190</v>
      </c>
      <c r="AA232" s="669"/>
      <c r="AB232" s="643" t="s">
        <v>1191</v>
      </c>
      <c r="AC232" s="681" t="s">
        <v>1192</v>
      </c>
      <c r="AD232" s="681">
        <v>2.5025</v>
      </c>
      <c r="AE232" s="682">
        <f t="shared" si="218"/>
        <v>1001</v>
      </c>
      <c r="AF232" s="649" t="s">
        <v>1196</v>
      </c>
      <c r="AG232" s="657" t="s">
        <v>83</v>
      </c>
      <c r="AH232" s="657" t="s">
        <v>101</v>
      </c>
      <c r="AI232" s="907"/>
      <c r="AJ232" s="683">
        <f>I232</f>
        <v>400</v>
      </c>
      <c r="AK232" s="907"/>
      <c r="AL232" s="683"/>
      <c r="AM232" s="787"/>
      <c r="AN232" s="683"/>
      <c r="AO232" s="787"/>
      <c r="AP232" s="694">
        <f t="shared" si="207"/>
        <v>400</v>
      </c>
      <c r="AQ232" s="695"/>
      <c r="AR232" s="695"/>
      <c r="AS232" s="694"/>
      <c r="AT232" s="861"/>
      <c r="AU232" s="861"/>
      <c r="AV232" s="892"/>
      <c r="AW232" s="885"/>
      <c r="AX232" s="705">
        <f t="shared" si="208"/>
        <v>100</v>
      </c>
      <c r="AY232" s="694">
        <f t="shared" si="219"/>
        <v>100</v>
      </c>
      <c r="AZ232" s="694">
        <f t="shared" si="220"/>
        <v>100</v>
      </c>
      <c r="BA232" s="706">
        <f t="shared" si="221"/>
        <v>100</v>
      </c>
      <c r="BB232" s="694"/>
      <c r="BC232" s="694"/>
      <c r="BD232" s="695"/>
      <c r="BE232" s="809"/>
      <c r="BF232" s="809"/>
      <c r="BG232" s="809"/>
      <c r="BH232" s="809"/>
      <c r="BI232" s="694"/>
      <c r="BJ232" s="694">
        <f t="shared" si="222"/>
        <v>400</v>
      </c>
      <c r="BK232" s="694"/>
      <c r="BL232" s="694" t="s">
        <v>102</v>
      </c>
      <c r="BM232" s="861"/>
      <c r="BN232" s="694">
        <f t="shared" si="213"/>
        <v>100</v>
      </c>
      <c r="BO232" s="694">
        <f t="shared" si="214"/>
        <v>100</v>
      </c>
      <c r="BP232" s="694">
        <f t="shared" si="215"/>
        <v>100</v>
      </c>
      <c r="BQ232" s="721">
        <f t="shared" si="216"/>
        <v>100</v>
      </c>
      <c r="BR232" s="694">
        <f t="shared" si="223"/>
        <v>0</v>
      </c>
      <c r="BS232" s="721"/>
      <c r="BT232" s="721"/>
      <c r="BU232" s="721"/>
      <c r="BV232" s="721"/>
      <c r="BW232" s="721"/>
      <c r="BX232" s="721"/>
      <c r="BY232" s="897"/>
      <c r="BZ232" s="729"/>
      <c r="CA232" s="729"/>
      <c r="CB232" s="729"/>
      <c r="CC232" s="729"/>
      <c r="CD232" s="729"/>
      <c r="CE232" s="729"/>
      <c r="CF232" s="729"/>
      <c r="CG232" s="729"/>
      <c r="CH232" s="729"/>
      <c r="CI232" s="729"/>
      <c r="CJ232" s="729"/>
      <c r="CK232" s="729"/>
      <c r="CL232" s="729"/>
      <c r="CM232" s="729"/>
      <c r="CN232" s="729"/>
      <c r="CO232" s="729"/>
      <c r="CP232" s="729"/>
      <c r="CQ232" s="729"/>
      <c r="CR232" s="729"/>
      <c r="CS232" s="729"/>
      <c r="CT232" s="729"/>
      <c r="CU232" s="729"/>
      <c r="CV232" s="729"/>
      <c r="CW232" s="729"/>
      <c r="CX232" s="729"/>
      <c r="CY232" s="729"/>
      <c r="CZ232" s="729"/>
      <c r="DA232" s="729"/>
      <c r="DB232" s="729"/>
      <c r="DC232" s="729"/>
      <c r="DD232" s="729"/>
      <c r="DE232" s="729"/>
      <c r="DF232" s="729"/>
      <c r="DG232" s="729"/>
      <c r="DH232" s="729"/>
      <c r="DI232" s="729"/>
      <c r="DJ232" s="729"/>
      <c r="DK232" s="729"/>
      <c r="DL232" s="729"/>
      <c r="DM232" s="729"/>
      <c r="DN232" s="729"/>
      <c r="DO232" s="729"/>
      <c r="DP232" s="729"/>
      <c r="DQ232" s="729"/>
      <c r="DR232" s="729"/>
      <c r="DS232" s="729"/>
      <c r="DT232" s="729"/>
      <c r="DU232" s="729"/>
      <c r="DV232" s="729"/>
      <c r="DW232" s="729"/>
      <c r="DX232" s="729"/>
      <c r="DY232" s="729"/>
      <c r="DZ232" s="729"/>
      <c r="EA232" s="729"/>
      <c r="EB232" s="729"/>
      <c r="EC232" s="729"/>
      <c r="ED232" s="729"/>
      <c r="EE232" s="729"/>
      <c r="EF232" s="729"/>
      <c r="EG232" s="729"/>
      <c r="EH232" s="729"/>
      <c r="EI232" s="729"/>
      <c r="EJ232" s="729"/>
      <c r="EK232" s="729"/>
      <c r="EL232" s="729"/>
      <c r="EM232" s="729"/>
      <c r="EN232" s="729"/>
      <c r="EO232" s="729"/>
      <c r="EP232" s="729"/>
      <c r="EQ232" s="729"/>
      <c r="ER232" s="729"/>
      <c r="ES232" s="729"/>
      <c r="ET232" s="729"/>
      <c r="EU232" s="729"/>
      <c r="EV232" s="729"/>
      <c r="EW232" s="729"/>
      <c r="EX232" s="729"/>
      <c r="EY232" s="729"/>
      <c r="EZ232" s="729"/>
      <c r="FA232" s="729"/>
      <c r="FB232" s="729"/>
      <c r="FC232" s="729"/>
      <c r="FD232" s="729"/>
      <c r="FE232" s="729"/>
      <c r="FF232" s="729"/>
      <c r="FG232" s="729"/>
      <c r="FH232" s="729"/>
      <c r="FI232" s="729"/>
      <c r="FJ232" s="729"/>
      <c r="FK232" s="729"/>
      <c r="FL232" s="729"/>
      <c r="FM232" s="729"/>
      <c r="FN232" s="729"/>
      <c r="FO232" s="729"/>
      <c r="FP232" s="729"/>
      <c r="FQ232" s="729"/>
      <c r="FR232" s="729"/>
      <c r="FS232" s="729"/>
      <c r="FT232" s="729"/>
      <c r="FU232" s="729"/>
      <c r="FV232" s="729"/>
      <c r="FW232" s="729"/>
      <c r="FX232" s="729"/>
      <c r="FY232" s="729"/>
      <c r="FZ232" s="729"/>
      <c r="GA232" s="729"/>
      <c r="GB232" s="729"/>
      <c r="GC232" s="729"/>
      <c r="GD232" s="729"/>
      <c r="GE232" s="729"/>
      <c r="GF232" s="729"/>
      <c r="GG232" s="729"/>
      <c r="GH232" s="729"/>
      <c r="GI232" s="729"/>
      <c r="GJ232" s="729"/>
      <c r="GK232" s="729"/>
      <c r="GL232" s="729"/>
      <c r="GM232" s="729"/>
      <c r="GN232" s="729"/>
      <c r="GO232" s="729"/>
      <c r="GP232" s="729"/>
      <c r="GQ232" s="729"/>
      <c r="GR232" s="729"/>
      <c r="GS232" s="729"/>
      <c r="GT232" s="729"/>
      <c r="GU232" s="729"/>
      <c r="GV232" s="729"/>
      <c r="GW232" s="729"/>
      <c r="GX232" s="729"/>
      <c r="GY232" s="729"/>
      <c r="GZ232" s="729"/>
      <c r="HA232" s="729"/>
      <c r="HB232" s="729"/>
      <c r="HC232" s="729"/>
      <c r="HD232" s="729"/>
      <c r="HE232" s="729"/>
      <c r="HF232" s="729"/>
      <c r="HG232" s="729"/>
      <c r="HH232" s="729"/>
      <c r="HI232" s="729"/>
      <c r="HJ232" s="729"/>
      <c r="HK232" s="729"/>
      <c r="HL232" s="729"/>
      <c r="HM232" s="729"/>
      <c r="HN232" s="729"/>
      <c r="HO232" s="729"/>
      <c r="HP232" s="729"/>
      <c r="HQ232" s="729"/>
      <c r="HR232" s="729"/>
      <c r="HS232" s="729"/>
      <c r="HT232" s="729"/>
      <c r="HU232" s="729"/>
      <c r="HV232" s="729"/>
      <c r="HW232" s="729"/>
      <c r="HX232" s="729"/>
      <c r="HY232" s="729"/>
      <c r="HZ232" s="729"/>
      <c r="IA232" s="729"/>
      <c r="IB232" s="729"/>
      <c r="IC232" s="729"/>
      <c r="ID232" s="729"/>
      <c r="IE232" s="729"/>
      <c r="IF232" s="729"/>
      <c r="IG232" s="729"/>
      <c r="IH232" s="729"/>
      <c r="II232" s="729"/>
      <c r="XFD232" s="730"/>
    </row>
    <row r="233" s="625" customFormat="1" ht="32" customHeight="1" spans="1:76">
      <c r="A233" s="642">
        <v>45863</v>
      </c>
      <c r="B233" s="643" t="s">
        <v>981</v>
      </c>
      <c r="C233" s="644" t="s">
        <v>89</v>
      </c>
      <c r="D233" s="645">
        <v>4500175055</v>
      </c>
      <c r="E233" s="650" t="s">
        <v>1197</v>
      </c>
      <c r="F233" s="645" t="s">
        <v>1198</v>
      </c>
      <c r="G233" s="649" t="s">
        <v>155</v>
      </c>
      <c r="H233" s="648" t="s">
        <v>3</v>
      </c>
      <c r="I233" s="657">
        <v>16</v>
      </c>
      <c r="J233" s="657">
        <v>0</v>
      </c>
      <c r="K233" s="657">
        <v>8</v>
      </c>
      <c r="L233" s="657">
        <f t="shared" si="217"/>
        <v>2</v>
      </c>
      <c r="M233" s="658">
        <v>45905</v>
      </c>
      <c r="N233" s="658">
        <v>45901</v>
      </c>
      <c r="O233" s="659"/>
      <c r="P233" s="659" t="s">
        <v>93</v>
      </c>
      <c r="Q233" s="845"/>
      <c r="R233" s="845"/>
      <c r="S233" s="845"/>
      <c r="T233" s="845"/>
      <c r="U233" s="777" t="s">
        <v>1199</v>
      </c>
      <c r="V233" s="659"/>
      <c r="W233" s="648" t="s">
        <v>1123</v>
      </c>
      <c r="X233" s="666"/>
      <c r="Y233" s="666" t="s">
        <v>1055</v>
      </c>
      <c r="Z233" s="666"/>
      <c r="AA233" s="666"/>
      <c r="AB233" s="650" t="s">
        <v>1200</v>
      </c>
      <c r="AC233" s="657" t="s">
        <v>278</v>
      </c>
      <c r="AD233" s="681">
        <v>4.2589</v>
      </c>
      <c r="AE233" s="682">
        <f t="shared" ref="AE233:AE239" si="224">AD233*I233</f>
        <v>68.1424</v>
      </c>
      <c r="AF233" s="657" t="s">
        <v>1201</v>
      </c>
      <c r="AG233" s="649" t="s">
        <v>162</v>
      </c>
      <c r="AH233" s="657" t="s">
        <v>101</v>
      </c>
      <c r="AI233" s="904"/>
      <c r="AJ233" s="683"/>
      <c r="AK233" s="787"/>
      <c r="AL233" s="683">
        <f>I233</f>
        <v>16</v>
      </c>
      <c r="AM233" s="787"/>
      <c r="AN233" s="683"/>
      <c r="AO233" s="861"/>
      <c r="AP233" s="694">
        <f t="shared" si="207"/>
        <v>16</v>
      </c>
      <c r="AQ233" s="694"/>
      <c r="AR233" s="694"/>
      <c r="AS233" s="695"/>
      <c r="AT233" s="885"/>
      <c r="AU233" s="861"/>
      <c r="AV233" s="861"/>
      <c r="AW233" s="892"/>
      <c r="AX233" s="705"/>
      <c r="AY233" s="911">
        <f>I233</f>
        <v>16</v>
      </c>
      <c r="AZ233" s="694"/>
      <c r="BA233" s="706"/>
      <c r="BB233" s="715"/>
      <c r="BC233" s="694"/>
      <c r="BD233" s="694"/>
      <c r="BE233" s="694"/>
      <c r="BF233" s="694"/>
      <c r="BG233" s="694"/>
      <c r="BH233" s="694"/>
      <c r="BI233" s="694"/>
      <c r="BJ233" s="694"/>
      <c r="BK233" s="694">
        <f>I233</f>
        <v>16</v>
      </c>
      <c r="BL233" s="694" t="s">
        <v>102</v>
      </c>
      <c r="BM233" s="861"/>
      <c r="BN233" s="694"/>
      <c r="BO233" s="694">
        <f>I233</f>
        <v>16</v>
      </c>
      <c r="BP233" s="694"/>
      <c r="BQ233" s="694"/>
      <c r="BR233" s="694">
        <f t="shared" si="223"/>
        <v>0</v>
      </c>
      <c r="BS233" s="721"/>
      <c r="BT233" s="721"/>
      <c r="BU233" s="721"/>
      <c r="BV233" s="721"/>
      <c r="BW233" s="721"/>
      <c r="BX233" s="721"/>
    </row>
    <row r="234" s="625" customFormat="1" ht="32" customHeight="1" spans="1:76">
      <c r="A234" s="642">
        <v>45863</v>
      </c>
      <c r="B234" s="643" t="s">
        <v>981</v>
      </c>
      <c r="C234" s="644" t="s">
        <v>89</v>
      </c>
      <c r="D234" s="645">
        <v>4500175055</v>
      </c>
      <c r="E234" s="650" t="s">
        <v>1202</v>
      </c>
      <c r="F234" s="645" t="s">
        <v>1203</v>
      </c>
      <c r="G234" s="649" t="s">
        <v>155</v>
      </c>
      <c r="H234" s="648" t="s">
        <v>3</v>
      </c>
      <c r="I234" s="657">
        <v>16</v>
      </c>
      <c r="J234" s="657">
        <v>0</v>
      </c>
      <c r="K234" s="657">
        <v>8</v>
      </c>
      <c r="L234" s="657">
        <f t="shared" si="217"/>
        <v>2</v>
      </c>
      <c r="M234" s="658">
        <v>45905</v>
      </c>
      <c r="N234" s="658">
        <v>45901</v>
      </c>
      <c r="O234" s="659"/>
      <c r="P234" s="659" t="s">
        <v>93</v>
      </c>
      <c r="Q234" s="845"/>
      <c r="R234" s="845"/>
      <c r="S234" s="845"/>
      <c r="T234" s="845"/>
      <c r="U234" s="777" t="s">
        <v>1199</v>
      </c>
      <c r="V234" s="659"/>
      <c r="W234" s="648" t="s">
        <v>1123</v>
      </c>
      <c r="X234" s="666"/>
      <c r="Y234" s="666" t="s">
        <v>1055</v>
      </c>
      <c r="Z234" s="666"/>
      <c r="AA234" s="666"/>
      <c r="AB234" s="650" t="s">
        <v>1200</v>
      </c>
      <c r="AC234" s="657" t="s">
        <v>278</v>
      </c>
      <c r="AD234" s="681">
        <v>4.2589</v>
      </c>
      <c r="AE234" s="682">
        <f t="shared" si="224"/>
        <v>68.1424</v>
      </c>
      <c r="AF234" s="657" t="s">
        <v>1201</v>
      </c>
      <c r="AG234" s="649" t="s">
        <v>162</v>
      </c>
      <c r="AH234" s="657" t="s">
        <v>101</v>
      </c>
      <c r="AI234" s="904"/>
      <c r="AJ234" s="683"/>
      <c r="AK234" s="787"/>
      <c r="AL234" s="683">
        <f t="shared" ref="AL234:AL239" si="225">I234</f>
        <v>16</v>
      </c>
      <c r="AM234" s="787"/>
      <c r="AN234" s="683"/>
      <c r="AO234" s="861"/>
      <c r="AP234" s="694">
        <f t="shared" ref="AP234:AP246" si="226">I234</f>
        <v>16</v>
      </c>
      <c r="AQ234" s="694"/>
      <c r="AR234" s="694"/>
      <c r="AS234" s="695"/>
      <c r="AT234" s="885"/>
      <c r="AU234" s="861"/>
      <c r="AV234" s="861"/>
      <c r="AW234" s="892"/>
      <c r="AX234" s="705"/>
      <c r="AY234" s="911">
        <f>I234</f>
        <v>16</v>
      </c>
      <c r="AZ234" s="694"/>
      <c r="BA234" s="706"/>
      <c r="BB234" s="715"/>
      <c r="BC234" s="694"/>
      <c r="BD234" s="694"/>
      <c r="BE234" s="694"/>
      <c r="BF234" s="694"/>
      <c r="BG234" s="694"/>
      <c r="BH234" s="694"/>
      <c r="BI234" s="694"/>
      <c r="BJ234" s="694"/>
      <c r="BK234" s="694">
        <f t="shared" ref="BK234:BK240" si="227">I234</f>
        <v>16</v>
      </c>
      <c r="BL234" s="694" t="s">
        <v>102</v>
      </c>
      <c r="BM234" s="861"/>
      <c r="BN234" s="694"/>
      <c r="BO234" s="694">
        <f>I234</f>
        <v>16</v>
      </c>
      <c r="BP234" s="694"/>
      <c r="BQ234" s="694"/>
      <c r="BR234" s="694">
        <f t="shared" si="223"/>
        <v>0</v>
      </c>
      <c r="BS234" s="721"/>
      <c r="BT234" s="721"/>
      <c r="BU234" s="721"/>
      <c r="BV234" s="721"/>
      <c r="BW234" s="721"/>
      <c r="BX234" s="721"/>
    </row>
    <row r="235" s="625" customFormat="1" ht="32" customHeight="1" spans="1:76">
      <c r="A235" s="642">
        <v>45863</v>
      </c>
      <c r="B235" s="643" t="s">
        <v>981</v>
      </c>
      <c r="C235" s="644" t="s">
        <v>89</v>
      </c>
      <c r="D235" s="645">
        <v>4500175055</v>
      </c>
      <c r="E235" s="650" t="s">
        <v>1204</v>
      </c>
      <c r="F235" s="645" t="s">
        <v>1205</v>
      </c>
      <c r="G235" s="649" t="s">
        <v>155</v>
      </c>
      <c r="H235" s="648" t="s">
        <v>3</v>
      </c>
      <c r="I235" s="657">
        <v>16</v>
      </c>
      <c r="J235" s="657">
        <v>0</v>
      </c>
      <c r="K235" s="657">
        <v>8</v>
      </c>
      <c r="L235" s="657">
        <f t="shared" si="217"/>
        <v>2</v>
      </c>
      <c r="M235" s="658">
        <v>45905</v>
      </c>
      <c r="N235" s="658">
        <v>45901</v>
      </c>
      <c r="O235" s="659"/>
      <c r="P235" s="659" t="s">
        <v>93</v>
      </c>
      <c r="Q235" s="845"/>
      <c r="R235" s="845"/>
      <c r="S235" s="845"/>
      <c r="T235" s="845"/>
      <c r="U235" s="777" t="s">
        <v>1199</v>
      </c>
      <c r="V235" s="659"/>
      <c r="W235" s="648" t="s">
        <v>1123</v>
      </c>
      <c r="X235" s="666"/>
      <c r="Y235" s="666" t="s">
        <v>1055</v>
      </c>
      <c r="Z235" s="666"/>
      <c r="AA235" s="666"/>
      <c r="AB235" s="650" t="s">
        <v>1200</v>
      </c>
      <c r="AC235" s="657" t="s">
        <v>278</v>
      </c>
      <c r="AD235" s="681">
        <v>4.2589</v>
      </c>
      <c r="AE235" s="682">
        <f t="shared" si="224"/>
        <v>68.1424</v>
      </c>
      <c r="AF235" s="657" t="s">
        <v>1201</v>
      </c>
      <c r="AG235" s="649" t="s">
        <v>162</v>
      </c>
      <c r="AH235" s="657" t="s">
        <v>101</v>
      </c>
      <c r="AI235" s="904"/>
      <c r="AJ235" s="683"/>
      <c r="AK235" s="787"/>
      <c r="AL235" s="683">
        <f t="shared" si="225"/>
        <v>16</v>
      </c>
      <c r="AM235" s="787"/>
      <c r="AN235" s="683"/>
      <c r="AO235" s="861"/>
      <c r="AP235" s="694">
        <f t="shared" si="226"/>
        <v>16</v>
      </c>
      <c r="AQ235" s="694"/>
      <c r="AR235" s="694"/>
      <c r="AS235" s="695"/>
      <c r="AT235" s="885"/>
      <c r="AU235" s="861"/>
      <c r="AV235" s="861"/>
      <c r="AW235" s="892"/>
      <c r="AX235" s="705"/>
      <c r="AY235" s="911">
        <f>I235</f>
        <v>16</v>
      </c>
      <c r="AZ235" s="694"/>
      <c r="BA235" s="706"/>
      <c r="BB235" s="715"/>
      <c r="BC235" s="694"/>
      <c r="BD235" s="694"/>
      <c r="BE235" s="694"/>
      <c r="BF235" s="694"/>
      <c r="BG235" s="694"/>
      <c r="BH235" s="694"/>
      <c r="BI235" s="694"/>
      <c r="BJ235" s="694"/>
      <c r="BK235" s="694">
        <f t="shared" si="227"/>
        <v>16</v>
      </c>
      <c r="BL235" s="694" t="s">
        <v>102</v>
      </c>
      <c r="BM235" s="861"/>
      <c r="BN235" s="694"/>
      <c r="BO235" s="694">
        <f>I235</f>
        <v>16</v>
      </c>
      <c r="BP235" s="694"/>
      <c r="BQ235" s="694"/>
      <c r="BR235" s="694">
        <f t="shared" si="223"/>
        <v>0</v>
      </c>
      <c r="BS235" s="721"/>
      <c r="BT235" s="721"/>
      <c r="BU235" s="721"/>
      <c r="BV235" s="721"/>
      <c r="BW235" s="721"/>
      <c r="BX235" s="721"/>
    </row>
    <row r="236" s="625" customFormat="1" ht="32" customHeight="1" spans="1:76">
      <c r="A236" s="642">
        <v>45863</v>
      </c>
      <c r="B236" s="643" t="s">
        <v>981</v>
      </c>
      <c r="C236" s="644" t="s">
        <v>89</v>
      </c>
      <c r="D236" s="645">
        <v>4500175055</v>
      </c>
      <c r="E236" s="650" t="s">
        <v>1206</v>
      </c>
      <c r="F236" s="645" t="s">
        <v>1207</v>
      </c>
      <c r="G236" s="649" t="s">
        <v>165</v>
      </c>
      <c r="H236" s="648" t="s">
        <v>2</v>
      </c>
      <c r="I236" s="657">
        <v>8</v>
      </c>
      <c r="J236" s="657">
        <v>0</v>
      </c>
      <c r="K236" s="657">
        <v>8</v>
      </c>
      <c r="L236" s="657">
        <f t="shared" si="217"/>
        <v>1</v>
      </c>
      <c r="M236" s="658">
        <v>45905</v>
      </c>
      <c r="N236" s="658">
        <v>45901</v>
      </c>
      <c r="O236" s="659"/>
      <c r="P236" s="659" t="s">
        <v>93</v>
      </c>
      <c r="Q236" s="845"/>
      <c r="R236" s="845"/>
      <c r="S236" s="845"/>
      <c r="T236" s="845"/>
      <c r="U236" s="777" t="s">
        <v>1199</v>
      </c>
      <c r="V236" s="659"/>
      <c r="W236" s="648" t="s">
        <v>1123</v>
      </c>
      <c r="X236" s="666"/>
      <c r="Y236" s="666" t="s">
        <v>1055</v>
      </c>
      <c r="Z236" s="666"/>
      <c r="AA236" s="666"/>
      <c r="AB236" s="650" t="s">
        <v>1200</v>
      </c>
      <c r="AC236" s="657" t="s">
        <v>278</v>
      </c>
      <c r="AD236" s="681">
        <v>4.2589</v>
      </c>
      <c r="AE236" s="682">
        <f t="shared" si="224"/>
        <v>34.0712</v>
      </c>
      <c r="AF236" s="657" t="s">
        <v>1201</v>
      </c>
      <c r="AG236" s="649" t="s">
        <v>166</v>
      </c>
      <c r="AH236" s="657" t="s">
        <v>101</v>
      </c>
      <c r="AI236" s="904"/>
      <c r="AJ236" s="683"/>
      <c r="AK236" s="787"/>
      <c r="AL236" s="683">
        <f t="shared" si="225"/>
        <v>8</v>
      </c>
      <c r="AM236" s="787"/>
      <c r="AN236" s="683"/>
      <c r="AO236" s="861"/>
      <c r="AP236" s="694">
        <f t="shared" si="226"/>
        <v>8</v>
      </c>
      <c r="AQ236" s="694"/>
      <c r="AR236" s="694"/>
      <c r="AS236" s="695"/>
      <c r="AT236" s="885"/>
      <c r="AU236" s="861"/>
      <c r="AV236" s="861"/>
      <c r="AW236" s="892"/>
      <c r="AX236" s="705">
        <f>I236</f>
        <v>8</v>
      </c>
      <c r="AY236" s="694"/>
      <c r="AZ236" s="694"/>
      <c r="BA236" s="706"/>
      <c r="BB236" s="715"/>
      <c r="BC236" s="694"/>
      <c r="BD236" s="694"/>
      <c r="BE236" s="694"/>
      <c r="BF236" s="694"/>
      <c r="BG236" s="694"/>
      <c r="BH236" s="694"/>
      <c r="BI236" s="694"/>
      <c r="BJ236" s="694"/>
      <c r="BK236" s="694">
        <f t="shared" si="227"/>
        <v>8</v>
      </c>
      <c r="BL236" s="694" t="s">
        <v>102</v>
      </c>
      <c r="BM236" s="861"/>
      <c r="BN236" s="694">
        <f>I236</f>
        <v>8</v>
      </c>
      <c r="BO236" s="694"/>
      <c r="BP236" s="694"/>
      <c r="BQ236" s="694"/>
      <c r="BR236" s="694">
        <f t="shared" si="223"/>
        <v>0</v>
      </c>
      <c r="BS236" s="721"/>
      <c r="BT236" s="721"/>
      <c r="BU236" s="721"/>
      <c r="BV236" s="721"/>
      <c r="BW236" s="721"/>
      <c r="BX236" s="721"/>
    </row>
    <row r="237" s="625" customFormat="1" ht="32" customHeight="1" spans="1:76">
      <c r="A237" s="642">
        <v>45863</v>
      </c>
      <c r="B237" s="643" t="s">
        <v>981</v>
      </c>
      <c r="C237" s="644" t="s">
        <v>89</v>
      </c>
      <c r="D237" s="645">
        <v>4500175055</v>
      </c>
      <c r="E237" s="650" t="s">
        <v>1208</v>
      </c>
      <c r="F237" s="645" t="s">
        <v>1209</v>
      </c>
      <c r="G237" s="649" t="s">
        <v>165</v>
      </c>
      <c r="H237" s="648" t="s">
        <v>2</v>
      </c>
      <c r="I237" s="657">
        <v>16</v>
      </c>
      <c r="J237" s="657">
        <v>0</v>
      </c>
      <c r="K237" s="657">
        <v>8</v>
      </c>
      <c r="L237" s="657">
        <f t="shared" si="217"/>
        <v>2</v>
      </c>
      <c r="M237" s="658">
        <v>45905</v>
      </c>
      <c r="N237" s="658">
        <v>45901</v>
      </c>
      <c r="O237" s="659"/>
      <c r="P237" s="659" t="s">
        <v>93</v>
      </c>
      <c r="Q237" s="845"/>
      <c r="R237" s="845"/>
      <c r="S237" s="845"/>
      <c r="T237" s="845"/>
      <c r="U237" s="777" t="s">
        <v>1199</v>
      </c>
      <c r="V237" s="659"/>
      <c r="W237" s="648" t="s">
        <v>1123</v>
      </c>
      <c r="X237" s="666"/>
      <c r="Y237" s="666" t="s">
        <v>1055</v>
      </c>
      <c r="Z237" s="666"/>
      <c r="AA237" s="666"/>
      <c r="AB237" s="650" t="s">
        <v>1200</v>
      </c>
      <c r="AC237" s="657" t="s">
        <v>278</v>
      </c>
      <c r="AD237" s="681">
        <v>4.2589</v>
      </c>
      <c r="AE237" s="682">
        <f t="shared" si="224"/>
        <v>68.1424</v>
      </c>
      <c r="AF237" s="657" t="s">
        <v>1201</v>
      </c>
      <c r="AG237" s="649" t="s">
        <v>166</v>
      </c>
      <c r="AH237" s="657" t="s">
        <v>101</v>
      </c>
      <c r="AI237" s="904"/>
      <c r="AJ237" s="683"/>
      <c r="AK237" s="787"/>
      <c r="AL237" s="683">
        <f t="shared" si="225"/>
        <v>16</v>
      </c>
      <c r="AM237" s="787"/>
      <c r="AN237" s="683"/>
      <c r="AO237" s="861"/>
      <c r="AP237" s="694">
        <f t="shared" si="226"/>
        <v>16</v>
      </c>
      <c r="AQ237" s="694"/>
      <c r="AR237" s="694"/>
      <c r="AS237" s="695"/>
      <c r="AT237" s="885"/>
      <c r="AU237" s="861"/>
      <c r="AV237" s="861"/>
      <c r="AW237" s="892"/>
      <c r="AX237" s="705">
        <f>I237</f>
        <v>16</v>
      </c>
      <c r="AY237" s="694"/>
      <c r="AZ237" s="694"/>
      <c r="BA237" s="706"/>
      <c r="BB237" s="715"/>
      <c r="BC237" s="694"/>
      <c r="BD237" s="694"/>
      <c r="BE237" s="694"/>
      <c r="BF237" s="694"/>
      <c r="BG237" s="694"/>
      <c r="BH237" s="694"/>
      <c r="BI237" s="694"/>
      <c r="BJ237" s="694"/>
      <c r="BK237" s="694">
        <f t="shared" si="227"/>
        <v>16</v>
      </c>
      <c r="BL237" s="694" t="s">
        <v>102</v>
      </c>
      <c r="BM237" s="861"/>
      <c r="BN237" s="694">
        <f>I237</f>
        <v>16</v>
      </c>
      <c r="BO237" s="694"/>
      <c r="BP237" s="694"/>
      <c r="BQ237" s="694"/>
      <c r="BR237" s="694">
        <f t="shared" si="223"/>
        <v>0</v>
      </c>
      <c r="BS237" s="721"/>
      <c r="BT237" s="721"/>
      <c r="BU237" s="721"/>
      <c r="BV237" s="721"/>
      <c r="BW237" s="721"/>
      <c r="BX237" s="721"/>
    </row>
    <row r="238" s="625" customFormat="1" ht="32" customHeight="1" spans="1:76">
      <c r="A238" s="642">
        <v>45863</v>
      </c>
      <c r="B238" s="643" t="s">
        <v>981</v>
      </c>
      <c r="C238" s="644" t="s">
        <v>89</v>
      </c>
      <c r="D238" s="645">
        <v>4500175055</v>
      </c>
      <c r="E238" s="650" t="s">
        <v>1210</v>
      </c>
      <c r="F238" s="645" t="s">
        <v>1211</v>
      </c>
      <c r="G238" s="649" t="s">
        <v>165</v>
      </c>
      <c r="H238" s="648" t="s">
        <v>2</v>
      </c>
      <c r="I238" s="657">
        <v>8</v>
      </c>
      <c r="J238" s="657">
        <v>0</v>
      </c>
      <c r="K238" s="657">
        <v>8</v>
      </c>
      <c r="L238" s="657">
        <f t="shared" si="217"/>
        <v>1</v>
      </c>
      <c r="M238" s="658">
        <v>45905</v>
      </c>
      <c r="N238" s="658">
        <v>45901</v>
      </c>
      <c r="O238" s="659"/>
      <c r="P238" s="659" t="s">
        <v>93</v>
      </c>
      <c r="Q238" s="845"/>
      <c r="R238" s="845"/>
      <c r="S238" s="845"/>
      <c r="T238" s="845"/>
      <c r="U238" s="777" t="s">
        <v>1199</v>
      </c>
      <c r="V238" s="659"/>
      <c r="W238" s="648" t="s">
        <v>1123</v>
      </c>
      <c r="X238" s="666"/>
      <c r="Y238" s="666" t="s">
        <v>1055</v>
      </c>
      <c r="Z238" s="666"/>
      <c r="AA238" s="666"/>
      <c r="AB238" s="650" t="s">
        <v>1200</v>
      </c>
      <c r="AC238" s="657" t="s">
        <v>278</v>
      </c>
      <c r="AD238" s="681">
        <v>4.2589</v>
      </c>
      <c r="AE238" s="682">
        <f t="shared" si="224"/>
        <v>34.0712</v>
      </c>
      <c r="AF238" s="657" t="s">
        <v>1201</v>
      </c>
      <c r="AG238" s="649" t="s">
        <v>166</v>
      </c>
      <c r="AH238" s="657" t="s">
        <v>101</v>
      </c>
      <c r="AI238" s="904"/>
      <c r="AJ238" s="683"/>
      <c r="AK238" s="787"/>
      <c r="AL238" s="683">
        <f t="shared" si="225"/>
        <v>8</v>
      </c>
      <c r="AM238" s="787"/>
      <c r="AN238" s="683"/>
      <c r="AO238" s="861"/>
      <c r="AP238" s="694">
        <f t="shared" si="226"/>
        <v>8</v>
      </c>
      <c r="AQ238" s="694"/>
      <c r="AR238" s="694"/>
      <c r="AS238" s="695"/>
      <c r="AT238" s="885"/>
      <c r="AU238" s="861"/>
      <c r="AV238" s="861"/>
      <c r="AW238" s="892"/>
      <c r="AX238" s="705">
        <f>I238</f>
        <v>8</v>
      </c>
      <c r="AY238" s="694"/>
      <c r="AZ238" s="694"/>
      <c r="BA238" s="706"/>
      <c r="BB238" s="715"/>
      <c r="BC238" s="694"/>
      <c r="BD238" s="694"/>
      <c r="BE238" s="694"/>
      <c r="BF238" s="694"/>
      <c r="BG238" s="694"/>
      <c r="BH238" s="694"/>
      <c r="BI238" s="694"/>
      <c r="BJ238" s="694"/>
      <c r="BK238" s="694">
        <f t="shared" si="227"/>
        <v>8</v>
      </c>
      <c r="BL238" s="694" t="s">
        <v>102</v>
      </c>
      <c r="BM238" s="861"/>
      <c r="BN238" s="694">
        <f>I238</f>
        <v>8</v>
      </c>
      <c r="BO238" s="694"/>
      <c r="BP238" s="694"/>
      <c r="BQ238" s="694"/>
      <c r="BR238" s="694">
        <f t="shared" si="223"/>
        <v>0</v>
      </c>
      <c r="BS238" s="721"/>
      <c r="BT238" s="721"/>
      <c r="BU238" s="721"/>
      <c r="BV238" s="721"/>
      <c r="BW238" s="721"/>
      <c r="BX238" s="721"/>
    </row>
    <row r="239" s="625" customFormat="1" ht="32" customHeight="1" spans="1:76">
      <c r="A239" s="642">
        <v>45863</v>
      </c>
      <c r="B239" s="643" t="s">
        <v>981</v>
      </c>
      <c r="C239" s="644" t="s">
        <v>89</v>
      </c>
      <c r="D239" s="645">
        <v>4500175055</v>
      </c>
      <c r="E239" s="650" t="s">
        <v>1212</v>
      </c>
      <c r="F239" s="645" t="s">
        <v>1213</v>
      </c>
      <c r="G239" s="649" t="s">
        <v>165</v>
      </c>
      <c r="H239" s="648" t="s">
        <v>2</v>
      </c>
      <c r="I239" s="657">
        <v>16</v>
      </c>
      <c r="J239" s="657">
        <v>0</v>
      </c>
      <c r="K239" s="657">
        <v>8</v>
      </c>
      <c r="L239" s="657">
        <f t="shared" si="217"/>
        <v>2</v>
      </c>
      <c r="M239" s="658">
        <v>45905</v>
      </c>
      <c r="N239" s="658">
        <v>45901</v>
      </c>
      <c r="O239" s="659"/>
      <c r="P239" s="659" t="s">
        <v>93</v>
      </c>
      <c r="Q239" s="845"/>
      <c r="R239" s="845"/>
      <c r="S239" s="845"/>
      <c r="T239" s="845"/>
      <c r="U239" s="777" t="s">
        <v>1199</v>
      </c>
      <c r="V239" s="659"/>
      <c r="W239" s="648" t="s">
        <v>1123</v>
      </c>
      <c r="X239" s="666"/>
      <c r="Y239" s="666" t="s">
        <v>1055</v>
      </c>
      <c r="Z239" s="666"/>
      <c r="AA239" s="666"/>
      <c r="AB239" s="650" t="s">
        <v>1200</v>
      </c>
      <c r="AC239" s="657" t="s">
        <v>278</v>
      </c>
      <c r="AD239" s="681">
        <v>4.2589</v>
      </c>
      <c r="AE239" s="682">
        <f t="shared" si="224"/>
        <v>68.1424</v>
      </c>
      <c r="AF239" s="657" t="s">
        <v>1201</v>
      </c>
      <c r="AG239" s="649" t="s">
        <v>166</v>
      </c>
      <c r="AH239" s="657" t="s">
        <v>101</v>
      </c>
      <c r="AI239" s="904"/>
      <c r="AJ239" s="683"/>
      <c r="AK239" s="787"/>
      <c r="AL239" s="683">
        <f t="shared" si="225"/>
        <v>16</v>
      </c>
      <c r="AM239" s="787"/>
      <c r="AN239" s="683"/>
      <c r="AO239" s="861"/>
      <c r="AP239" s="694">
        <f t="shared" si="226"/>
        <v>16</v>
      </c>
      <c r="AQ239" s="694"/>
      <c r="AR239" s="694"/>
      <c r="AS239" s="695"/>
      <c r="AT239" s="885"/>
      <c r="AU239" s="861"/>
      <c r="AV239" s="861"/>
      <c r="AW239" s="892"/>
      <c r="AX239" s="705">
        <f>I239</f>
        <v>16</v>
      </c>
      <c r="AY239" s="694"/>
      <c r="AZ239" s="694"/>
      <c r="BA239" s="706"/>
      <c r="BB239" s="715"/>
      <c r="BC239" s="694"/>
      <c r="BD239" s="694"/>
      <c r="BE239" s="694"/>
      <c r="BF239" s="694"/>
      <c r="BG239" s="694"/>
      <c r="BH239" s="694"/>
      <c r="BI239" s="694"/>
      <c r="BJ239" s="694"/>
      <c r="BK239" s="694">
        <f t="shared" si="227"/>
        <v>16</v>
      </c>
      <c r="BL239" s="694" t="s">
        <v>102</v>
      </c>
      <c r="BM239" s="861"/>
      <c r="BN239" s="694">
        <f>I239</f>
        <v>16</v>
      </c>
      <c r="BO239" s="694"/>
      <c r="BP239" s="694"/>
      <c r="BQ239" s="694"/>
      <c r="BR239" s="694">
        <f t="shared" si="223"/>
        <v>0</v>
      </c>
      <c r="BS239" s="721"/>
      <c r="BT239" s="721"/>
      <c r="BU239" s="721"/>
      <c r="BV239" s="721"/>
      <c r="BW239" s="721"/>
      <c r="BX239" s="721"/>
    </row>
    <row r="240" s="625" customFormat="1" ht="32" customHeight="1" spans="1:76">
      <c r="A240" s="642">
        <v>45798</v>
      </c>
      <c r="B240" s="643" t="s">
        <v>88</v>
      </c>
      <c r="C240" s="644" t="s">
        <v>89</v>
      </c>
      <c r="D240" s="645">
        <v>4500167327</v>
      </c>
      <c r="E240" s="650">
        <v>9900925829</v>
      </c>
      <c r="F240" s="645" t="s">
        <v>1214</v>
      </c>
      <c r="G240" s="649" t="s">
        <v>1153</v>
      </c>
      <c r="H240" s="648" t="s">
        <v>1154</v>
      </c>
      <c r="I240" s="657">
        <v>25760</v>
      </c>
      <c r="J240" s="657">
        <v>0</v>
      </c>
      <c r="K240" s="657">
        <v>40</v>
      </c>
      <c r="L240" s="657">
        <f t="shared" si="217"/>
        <v>644</v>
      </c>
      <c r="M240" s="658">
        <v>45901</v>
      </c>
      <c r="N240" s="658">
        <f>M240-4</f>
        <v>45897</v>
      </c>
      <c r="O240" s="659" t="s">
        <v>1155</v>
      </c>
      <c r="P240" s="659" t="s">
        <v>93</v>
      </c>
      <c r="Q240" s="845"/>
      <c r="R240" s="845"/>
      <c r="S240" s="845"/>
      <c r="T240" s="845"/>
      <c r="U240" s="777" t="s">
        <v>1180</v>
      </c>
      <c r="V240" s="659"/>
      <c r="W240" s="666" t="s">
        <v>1076</v>
      </c>
      <c r="X240" s="666"/>
      <c r="Y240" s="666" t="s">
        <v>1077</v>
      </c>
      <c r="Z240" s="666" t="s">
        <v>1157</v>
      </c>
      <c r="AA240" s="666" t="s">
        <v>1078</v>
      </c>
      <c r="AB240" s="650" t="s">
        <v>1158</v>
      </c>
      <c r="AC240" s="657" t="s">
        <v>98</v>
      </c>
      <c r="AD240" s="681">
        <v>192.7305</v>
      </c>
      <c r="AE240" s="682">
        <f>AD240*L240</f>
        <v>124118.442</v>
      </c>
      <c r="AF240" s="657" t="s">
        <v>1159</v>
      </c>
      <c r="AG240" s="649" t="s">
        <v>1160</v>
      </c>
      <c r="AH240" s="657" t="s">
        <v>101</v>
      </c>
      <c r="AI240" s="906"/>
      <c r="AJ240" s="683"/>
      <c r="AK240" s="786"/>
      <c r="AL240" s="683"/>
      <c r="AM240" s="786"/>
      <c r="AN240" s="683">
        <f>I240</f>
        <v>25760</v>
      </c>
      <c r="AO240" s="883"/>
      <c r="AP240" s="694">
        <f t="shared" si="226"/>
        <v>25760</v>
      </c>
      <c r="AQ240" s="694"/>
      <c r="AR240" s="694"/>
      <c r="AS240" s="695"/>
      <c r="AT240" s="884"/>
      <c r="AU240" s="883"/>
      <c r="AV240" s="883"/>
      <c r="AW240" s="891"/>
      <c r="AX240" s="705">
        <f>I240/4</f>
        <v>6440</v>
      </c>
      <c r="AY240" s="694">
        <f>AX240</f>
        <v>6440</v>
      </c>
      <c r="AZ240" s="694">
        <f>AX240</f>
        <v>6440</v>
      </c>
      <c r="BA240" s="706">
        <f>AX240</f>
        <v>6440</v>
      </c>
      <c r="BB240" s="715"/>
      <c r="BC240" s="694"/>
      <c r="BD240" s="695"/>
      <c r="BE240" s="694"/>
      <c r="BF240" s="694"/>
      <c r="BG240" s="694">
        <f>L240</f>
        <v>644</v>
      </c>
      <c r="BH240" s="694"/>
      <c r="BI240" s="694"/>
      <c r="BJ240" s="694"/>
      <c r="BK240" s="694">
        <f t="shared" si="227"/>
        <v>25760</v>
      </c>
      <c r="BL240" s="694" t="s">
        <v>102</v>
      </c>
      <c r="BM240" s="883"/>
      <c r="BN240" s="694">
        <f t="shared" ref="BN240:BN246" si="228">I240/4</f>
        <v>6440</v>
      </c>
      <c r="BO240" s="694">
        <f t="shared" ref="BO240:BO246" si="229">I240/4</f>
        <v>6440</v>
      </c>
      <c r="BP240" s="694">
        <f t="shared" ref="BP240:BP246" si="230">I240/4</f>
        <v>6440</v>
      </c>
      <c r="BQ240" s="694">
        <f t="shared" ref="BQ240:BQ246" si="231">I240/4</f>
        <v>6440</v>
      </c>
      <c r="BR240" s="694">
        <f t="shared" si="223"/>
        <v>0</v>
      </c>
      <c r="BS240" s="721">
        <f>BN240+BO240+BP240+BQ240+$BS$290</f>
        <v>538240</v>
      </c>
      <c r="BT240" s="721"/>
      <c r="BU240" s="721"/>
      <c r="BV240" s="721"/>
      <c r="BW240" s="721"/>
      <c r="BX240" s="721"/>
    </row>
    <row r="241" s="625" customFormat="1" ht="32" customHeight="1" spans="1:76">
      <c r="A241" s="642">
        <v>45862</v>
      </c>
      <c r="B241" s="643" t="s">
        <v>1092</v>
      </c>
      <c r="C241" s="644" t="s">
        <v>119</v>
      </c>
      <c r="D241" s="645">
        <v>4500174767</v>
      </c>
      <c r="E241" s="650">
        <v>70072688</v>
      </c>
      <c r="F241" s="645" t="s">
        <v>1215</v>
      </c>
      <c r="G241" s="649" t="s">
        <v>83</v>
      </c>
      <c r="H241" s="648" t="s">
        <v>84</v>
      </c>
      <c r="I241" s="657">
        <v>600</v>
      </c>
      <c r="J241" s="657">
        <v>0</v>
      </c>
      <c r="K241" s="657">
        <v>8</v>
      </c>
      <c r="L241" s="657">
        <f t="shared" si="217"/>
        <v>75</v>
      </c>
      <c r="M241" s="658">
        <v>45910</v>
      </c>
      <c r="N241" s="658">
        <v>45906</v>
      </c>
      <c r="O241" s="659"/>
      <c r="P241" s="659" t="s">
        <v>93</v>
      </c>
      <c r="Q241" s="845"/>
      <c r="R241" s="845"/>
      <c r="S241" s="845"/>
      <c r="T241" s="845"/>
      <c r="U241" s="777"/>
      <c r="V241" s="659"/>
      <c r="W241" s="648" t="s">
        <v>123</v>
      </c>
      <c r="X241" s="666"/>
      <c r="Y241" s="666" t="s">
        <v>85</v>
      </c>
      <c r="Z241" s="666" t="s">
        <v>1190</v>
      </c>
      <c r="AA241" s="666"/>
      <c r="AB241" s="650" t="s">
        <v>1095</v>
      </c>
      <c r="AC241" s="657" t="s">
        <v>1216</v>
      </c>
      <c r="AD241" s="681">
        <v>2.4958</v>
      </c>
      <c r="AE241" s="682">
        <f t="shared" ref="AE231:AE261" si="232">AD241*I241</f>
        <v>1497.48</v>
      </c>
      <c r="AF241" s="657" t="s">
        <v>1217</v>
      </c>
      <c r="AG241" s="657" t="s">
        <v>83</v>
      </c>
      <c r="AH241" s="657" t="s">
        <v>101</v>
      </c>
      <c r="AI241" s="906"/>
      <c r="AJ241" s="683">
        <f>I241</f>
        <v>600</v>
      </c>
      <c r="AK241" s="786"/>
      <c r="AL241" s="683"/>
      <c r="AM241" s="786"/>
      <c r="AN241" s="683"/>
      <c r="AO241" s="883"/>
      <c r="AP241" s="694">
        <f t="shared" si="226"/>
        <v>600</v>
      </c>
      <c r="AQ241" s="694"/>
      <c r="AR241" s="694"/>
      <c r="AS241" s="695"/>
      <c r="AT241" s="884"/>
      <c r="AU241" s="883"/>
      <c r="AV241" s="883"/>
      <c r="AW241" s="891"/>
      <c r="AX241" s="705">
        <f t="shared" ref="AX234:AX252" si="233">I241/4</f>
        <v>150</v>
      </c>
      <c r="AY241" s="694">
        <f t="shared" ref="AY241:AY246" si="234">I241/4</f>
        <v>150</v>
      </c>
      <c r="AZ241" s="694">
        <f t="shared" ref="AZ241:AZ246" si="235">I241/4</f>
        <v>150</v>
      </c>
      <c r="BA241" s="706">
        <f t="shared" ref="BA241:BA246" si="236">I241/4</f>
        <v>150</v>
      </c>
      <c r="BB241" s="715"/>
      <c r="BC241" s="694"/>
      <c r="BD241" s="694"/>
      <c r="BE241" s="694"/>
      <c r="BF241" s="694"/>
      <c r="BG241" s="694"/>
      <c r="BH241" s="694"/>
      <c r="BI241" s="694"/>
      <c r="BJ241" s="694">
        <f>I241</f>
        <v>600</v>
      </c>
      <c r="BK241" s="694"/>
      <c r="BL241" s="694" t="s">
        <v>102</v>
      </c>
      <c r="BM241" s="883"/>
      <c r="BN241" s="694">
        <f t="shared" si="228"/>
        <v>150</v>
      </c>
      <c r="BO241" s="694">
        <f t="shared" si="229"/>
        <v>150</v>
      </c>
      <c r="BP241" s="694">
        <f t="shared" si="230"/>
        <v>150</v>
      </c>
      <c r="BQ241" s="721">
        <f t="shared" si="231"/>
        <v>150</v>
      </c>
      <c r="BR241" s="694">
        <f t="shared" si="223"/>
        <v>0</v>
      </c>
      <c r="BS241" s="721"/>
      <c r="BT241" s="721"/>
      <c r="BU241" s="721"/>
      <c r="BV241" s="721"/>
      <c r="BW241" s="721"/>
      <c r="BX241" s="721"/>
    </row>
    <row r="242" s="625" customFormat="1" ht="32" customHeight="1" spans="1:76">
      <c r="A242" s="642">
        <v>45868</v>
      </c>
      <c r="B242" s="643" t="s">
        <v>1218</v>
      </c>
      <c r="C242" s="644" t="s">
        <v>1219</v>
      </c>
      <c r="D242" s="645">
        <v>4500175435</v>
      </c>
      <c r="E242" s="650"/>
      <c r="F242" s="645" t="s">
        <v>1220</v>
      </c>
      <c r="G242" s="649" t="s">
        <v>83</v>
      </c>
      <c r="H242" s="648" t="s">
        <v>84</v>
      </c>
      <c r="I242" s="657">
        <v>160</v>
      </c>
      <c r="J242" s="657">
        <v>0</v>
      </c>
      <c r="K242" s="657">
        <v>8</v>
      </c>
      <c r="L242" s="657">
        <f t="shared" si="217"/>
        <v>20</v>
      </c>
      <c r="M242" s="658">
        <v>45915</v>
      </c>
      <c r="N242" s="658">
        <v>45911</v>
      </c>
      <c r="O242" s="659"/>
      <c r="P242" s="659" t="s">
        <v>93</v>
      </c>
      <c r="Q242" s="845"/>
      <c r="R242" s="845"/>
      <c r="S242" s="845"/>
      <c r="T242" s="845"/>
      <c r="U242" s="777" t="s">
        <v>1221</v>
      </c>
      <c r="V242" s="659"/>
      <c r="W242" s="648" t="s">
        <v>1189</v>
      </c>
      <c r="X242" s="666"/>
      <c r="Y242" s="666" t="s">
        <v>1222</v>
      </c>
      <c r="Z242" s="666"/>
      <c r="AA242" s="666"/>
      <c r="AB242" s="650" t="s">
        <v>1223</v>
      </c>
      <c r="AC242" s="657" t="s">
        <v>113</v>
      </c>
      <c r="AD242" s="681">
        <v>4.1708</v>
      </c>
      <c r="AE242" s="682">
        <f t="shared" si="232"/>
        <v>667.328</v>
      </c>
      <c r="AF242" s="657"/>
      <c r="AG242" s="657" t="s">
        <v>83</v>
      </c>
      <c r="AH242" s="657" t="s">
        <v>101</v>
      </c>
      <c r="AI242" s="906"/>
      <c r="AJ242" s="683">
        <f>I242</f>
        <v>160</v>
      </c>
      <c r="AK242" s="786"/>
      <c r="AL242" s="683"/>
      <c r="AM242" s="786"/>
      <c r="AN242" s="683"/>
      <c r="AO242" s="883"/>
      <c r="AP242" s="694">
        <f t="shared" si="226"/>
        <v>160</v>
      </c>
      <c r="AQ242" s="694"/>
      <c r="AR242" s="694"/>
      <c r="AS242" s="695"/>
      <c r="AT242" s="884"/>
      <c r="AU242" s="883"/>
      <c r="AV242" s="883"/>
      <c r="AW242" s="891"/>
      <c r="AX242" s="705">
        <f t="shared" si="233"/>
        <v>40</v>
      </c>
      <c r="AY242" s="694">
        <f t="shared" si="234"/>
        <v>40</v>
      </c>
      <c r="AZ242" s="694">
        <f t="shared" si="235"/>
        <v>40</v>
      </c>
      <c r="BA242" s="706">
        <f t="shared" si="236"/>
        <v>40</v>
      </c>
      <c r="BB242" s="715"/>
      <c r="BC242" s="694"/>
      <c r="BD242" s="694"/>
      <c r="BE242" s="694"/>
      <c r="BF242" s="694"/>
      <c r="BG242" s="694"/>
      <c r="BH242" s="694"/>
      <c r="BI242" s="694"/>
      <c r="BJ242" s="694">
        <f>I242</f>
        <v>160</v>
      </c>
      <c r="BK242" s="694"/>
      <c r="BL242" s="694" t="s">
        <v>102</v>
      </c>
      <c r="BM242" s="883"/>
      <c r="BN242" s="694">
        <f t="shared" si="228"/>
        <v>40</v>
      </c>
      <c r="BO242" s="694">
        <f t="shared" si="229"/>
        <v>40</v>
      </c>
      <c r="BP242" s="694">
        <f t="shared" si="230"/>
        <v>40</v>
      </c>
      <c r="BQ242" s="721">
        <f t="shared" si="231"/>
        <v>40</v>
      </c>
      <c r="BR242" s="694">
        <f t="shared" si="223"/>
        <v>0</v>
      </c>
      <c r="BS242" s="721"/>
      <c r="BT242" s="721"/>
      <c r="BU242" s="721"/>
      <c r="BV242" s="721"/>
      <c r="BW242" s="721"/>
      <c r="BX242" s="721"/>
    </row>
    <row r="243" s="625" customFormat="1" ht="32" customHeight="1" spans="1:76">
      <c r="A243" s="642">
        <v>45862</v>
      </c>
      <c r="B243" s="643" t="s">
        <v>1092</v>
      </c>
      <c r="C243" s="644" t="s">
        <v>119</v>
      </c>
      <c r="D243" s="645">
        <v>4500174768</v>
      </c>
      <c r="E243" s="650" t="s">
        <v>1224</v>
      </c>
      <c r="F243" s="645" t="s">
        <v>1225</v>
      </c>
      <c r="G243" s="649" t="s">
        <v>83</v>
      </c>
      <c r="H243" s="648" t="s">
        <v>84</v>
      </c>
      <c r="I243" s="657">
        <v>600</v>
      </c>
      <c r="J243" s="657">
        <v>0</v>
      </c>
      <c r="K243" s="657">
        <v>8</v>
      </c>
      <c r="L243" s="657">
        <f t="shared" si="217"/>
        <v>75</v>
      </c>
      <c r="M243" s="658">
        <v>45918</v>
      </c>
      <c r="N243" s="658">
        <v>45915</v>
      </c>
      <c r="O243" s="659"/>
      <c r="P243" s="659" t="s">
        <v>93</v>
      </c>
      <c r="Q243" s="845"/>
      <c r="R243" s="845"/>
      <c r="S243" s="845"/>
      <c r="T243" s="845"/>
      <c r="U243" s="777" t="s">
        <v>1226</v>
      </c>
      <c r="V243" s="659"/>
      <c r="W243" s="648" t="s">
        <v>123</v>
      </c>
      <c r="X243" s="666"/>
      <c r="Y243" s="666" t="s">
        <v>85</v>
      </c>
      <c r="Z243" s="666" t="s">
        <v>1190</v>
      </c>
      <c r="AA243" s="666"/>
      <c r="AB243" s="650" t="s">
        <v>1095</v>
      </c>
      <c r="AC243" s="657" t="s">
        <v>1216</v>
      </c>
      <c r="AD243" s="681">
        <v>2.4958</v>
      </c>
      <c r="AE243" s="682">
        <f t="shared" si="232"/>
        <v>1497.48</v>
      </c>
      <c r="AF243" s="657" t="s">
        <v>1227</v>
      </c>
      <c r="AG243" s="657" t="s">
        <v>83</v>
      </c>
      <c r="AH243" s="657" t="s">
        <v>101</v>
      </c>
      <c r="AI243" s="906"/>
      <c r="AJ243" s="683">
        <f>I243</f>
        <v>600</v>
      </c>
      <c r="AK243" s="786"/>
      <c r="AL243" s="683"/>
      <c r="AM243" s="786"/>
      <c r="AN243" s="683"/>
      <c r="AO243" s="883"/>
      <c r="AP243" s="694">
        <f t="shared" si="226"/>
        <v>600</v>
      </c>
      <c r="AQ243" s="694"/>
      <c r="AR243" s="694"/>
      <c r="AS243" s="695"/>
      <c r="AT243" s="884"/>
      <c r="AU243" s="883"/>
      <c r="AV243" s="883"/>
      <c r="AW243" s="891"/>
      <c r="AX243" s="705">
        <f t="shared" si="233"/>
        <v>150</v>
      </c>
      <c r="AY243" s="694">
        <f t="shared" si="234"/>
        <v>150</v>
      </c>
      <c r="AZ243" s="694">
        <f t="shared" si="235"/>
        <v>150</v>
      </c>
      <c r="BA243" s="706">
        <f t="shared" si="236"/>
        <v>150</v>
      </c>
      <c r="BB243" s="715"/>
      <c r="BC243" s="694"/>
      <c r="BD243" s="694"/>
      <c r="BE243" s="694"/>
      <c r="BF243" s="694"/>
      <c r="BG243" s="694"/>
      <c r="BH243" s="694"/>
      <c r="BI243" s="694"/>
      <c r="BJ243" s="694">
        <f>I243</f>
        <v>600</v>
      </c>
      <c r="BK243" s="694"/>
      <c r="BL243" s="694" t="s">
        <v>102</v>
      </c>
      <c r="BM243" s="883"/>
      <c r="BN243" s="694">
        <f t="shared" si="228"/>
        <v>150</v>
      </c>
      <c r="BO243" s="694">
        <f t="shared" si="229"/>
        <v>150</v>
      </c>
      <c r="BP243" s="694">
        <f t="shared" si="230"/>
        <v>150</v>
      </c>
      <c r="BQ243" s="721">
        <f t="shared" si="231"/>
        <v>150</v>
      </c>
      <c r="BR243" s="694">
        <f t="shared" si="223"/>
        <v>0</v>
      </c>
      <c r="BS243" s="721"/>
      <c r="BT243" s="721"/>
      <c r="BU243" s="721"/>
      <c r="BV243" s="721"/>
      <c r="BW243" s="721"/>
      <c r="BX243" s="721"/>
    </row>
    <row r="244" s="625" customFormat="1" ht="32" customHeight="1" spans="1:76">
      <c r="A244" s="642">
        <v>45875</v>
      </c>
      <c r="B244" s="643" t="s">
        <v>1228</v>
      </c>
      <c r="C244" s="644" t="s">
        <v>119</v>
      </c>
      <c r="D244" s="645">
        <v>4500175994</v>
      </c>
      <c r="E244" s="650" t="s">
        <v>1229</v>
      </c>
      <c r="F244" s="645" t="s">
        <v>1230</v>
      </c>
      <c r="G244" s="649" t="s">
        <v>83</v>
      </c>
      <c r="H244" s="648" t="s">
        <v>84</v>
      </c>
      <c r="I244" s="657">
        <v>208</v>
      </c>
      <c r="J244" s="657">
        <v>0</v>
      </c>
      <c r="K244" s="657">
        <v>8</v>
      </c>
      <c r="L244" s="657">
        <f t="shared" si="217"/>
        <v>26</v>
      </c>
      <c r="M244" s="658">
        <v>45919</v>
      </c>
      <c r="N244" s="658">
        <v>45915</v>
      </c>
      <c r="O244" s="659"/>
      <c r="P244" s="659" t="s">
        <v>93</v>
      </c>
      <c r="Q244" s="845"/>
      <c r="R244" s="845"/>
      <c r="S244" s="845"/>
      <c r="T244" s="845"/>
      <c r="U244" s="777" t="s">
        <v>1231</v>
      </c>
      <c r="V244" s="659"/>
      <c r="W244" s="648" t="s">
        <v>1232</v>
      </c>
      <c r="X244" s="666"/>
      <c r="Y244" s="666" t="s">
        <v>85</v>
      </c>
      <c r="Z244" s="666"/>
      <c r="AA244" s="666"/>
      <c r="AB244" s="650" t="s">
        <v>1233</v>
      </c>
      <c r="AC244" s="657" t="s">
        <v>303</v>
      </c>
      <c r="AD244" s="681">
        <v>2.5025</v>
      </c>
      <c r="AE244" s="682">
        <f t="shared" si="232"/>
        <v>520.52</v>
      </c>
      <c r="AF244" s="657" t="s">
        <v>1234</v>
      </c>
      <c r="AG244" s="657" t="s">
        <v>83</v>
      </c>
      <c r="AH244" s="657" t="s">
        <v>101</v>
      </c>
      <c r="AI244" s="904"/>
      <c r="AJ244" s="683">
        <f>I244</f>
        <v>208</v>
      </c>
      <c r="AK244" s="787"/>
      <c r="AL244" s="683"/>
      <c r="AM244" s="787"/>
      <c r="AN244" s="683"/>
      <c r="AO244" s="861"/>
      <c r="AP244" s="694">
        <f t="shared" si="226"/>
        <v>208</v>
      </c>
      <c r="AQ244" s="694"/>
      <c r="AR244" s="694"/>
      <c r="AS244" s="695"/>
      <c r="AT244" s="885"/>
      <c r="AU244" s="861"/>
      <c r="AV244" s="861"/>
      <c r="AW244" s="892"/>
      <c r="AX244" s="705">
        <f t="shared" si="233"/>
        <v>52</v>
      </c>
      <c r="AY244" s="694">
        <f t="shared" si="234"/>
        <v>52</v>
      </c>
      <c r="AZ244" s="694">
        <f t="shared" si="235"/>
        <v>52</v>
      </c>
      <c r="BA244" s="706">
        <f t="shared" si="236"/>
        <v>52</v>
      </c>
      <c r="BB244" s="715"/>
      <c r="BC244" s="694"/>
      <c r="BD244" s="694"/>
      <c r="BE244" s="694"/>
      <c r="BF244" s="694"/>
      <c r="BG244" s="694"/>
      <c r="BH244" s="694"/>
      <c r="BI244" s="694"/>
      <c r="BJ244" s="694">
        <f>I244</f>
        <v>208</v>
      </c>
      <c r="BK244" s="694"/>
      <c r="BL244" s="694" t="s">
        <v>102</v>
      </c>
      <c r="BM244" s="861"/>
      <c r="BN244" s="694">
        <f t="shared" si="228"/>
        <v>52</v>
      </c>
      <c r="BO244" s="694">
        <f t="shared" si="229"/>
        <v>52</v>
      </c>
      <c r="BP244" s="694">
        <f t="shared" si="230"/>
        <v>52</v>
      </c>
      <c r="BQ244" s="721">
        <f t="shared" si="231"/>
        <v>52</v>
      </c>
      <c r="BR244" s="694">
        <f t="shared" si="223"/>
        <v>0</v>
      </c>
      <c r="BS244" s="721"/>
      <c r="BT244" s="721"/>
      <c r="BU244" s="721"/>
      <c r="BV244" s="721"/>
      <c r="BW244" s="721"/>
      <c r="BX244" s="721"/>
    </row>
    <row r="245" s="625" customFormat="1" ht="32" customHeight="1" spans="1:76">
      <c r="A245" s="642">
        <v>45868</v>
      </c>
      <c r="B245" s="643" t="s">
        <v>1235</v>
      </c>
      <c r="C245" s="644" t="s">
        <v>245</v>
      </c>
      <c r="D245" s="645">
        <v>4500175520</v>
      </c>
      <c r="E245" s="650">
        <v>5200007335</v>
      </c>
      <c r="F245" s="645" t="s">
        <v>1236</v>
      </c>
      <c r="G245" s="649" t="s">
        <v>1237</v>
      </c>
      <c r="H245" s="648" t="s">
        <v>84</v>
      </c>
      <c r="I245" s="657">
        <v>8012</v>
      </c>
      <c r="J245" s="657">
        <v>0</v>
      </c>
      <c r="K245" s="657">
        <v>4</v>
      </c>
      <c r="L245" s="657">
        <f t="shared" si="217"/>
        <v>2003</v>
      </c>
      <c r="M245" s="658">
        <v>45910</v>
      </c>
      <c r="N245" s="658">
        <v>45906</v>
      </c>
      <c r="O245" s="659"/>
      <c r="P245" s="659" t="s">
        <v>93</v>
      </c>
      <c r="Q245" s="845"/>
      <c r="R245" s="845"/>
      <c r="S245" s="845"/>
      <c r="T245" s="845"/>
      <c r="U245" s="777" t="s">
        <v>1238</v>
      </c>
      <c r="V245" s="659"/>
      <c r="W245" s="648" t="s">
        <v>1181</v>
      </c>
      <c r="X245" s="666"/>
      <c r="Y245" s="666" t="s">
        <v>1239</v>
      </c>
      <c r="Z245" s="666"/>
      <c r="AA245" s="666"/>
      <c r="AB245" s="650" t="s">
        <v>1240</v>
      </c>
      <c r="AC245" s="657" t="s">
        <v>1241</v>
      </c>
      <c r="AD245" s="681">
        <v>4.1436</v>
      </c>
      <c r="AE245" s="682">
        <f t="shared" si="232"/>
        <v>33198.5232</v>
      </c>
      <c r="AF245" s="657" t="s">
        <v>1242</v>
      </c>
      <c r="AG245" s="649" t="s">
        <v>1243</v>
      </c>
      <c r="AH245" s="657" t="s">
        <v>101</v>
      </c>
      <c r="AI245" s="905"/>
      <c r="AJ245" s="683"/>
      <c r="AK245" s="790"/>
      <c r="AL245" s="683">
        <f>I245</f>
        <v>8012</v>
      </c>
      <c r="AM245" s="790"/>
      <c r="AN245" s="683"/>
      <c r="AO245" s="881"/>
      <c r="AP245" s="694">
        <f t="shared" si="226"/>
        <v>8012</v>
      </c>
      <c r="AQ245" s="694"/>
      <c r="AR245" s="694"/>
      <c r="AS245" s="695"/>
      <c r="AT245" s="882"/>
      <c r="AU245" s="881"/>
      <c r="AV245" s="881"/>
      <c r="AW245" s="890"/>
      <c r="AX245" s="705">
        <f t="shared" si="233"/>
        <v>2003</v>
      </c>
      <c r="AY245" s="694">
        <f t="shared" si="234"/>
        <v>2003</v>
      </c>
      <c r="AZ245" s="694">
        <f t="shared" si="235"/>
        <v>2003</v>
      </c>
      <c r="BA245" s="706">
        <f t="shared" si="236"/>
        <v>2003</v>
      </c>
      <c r="BB245" s="715"/>
      <c r="BC245" s="694"/>
      <c r="BD245" s="694"/>
      <c r="BE245" s="694"/>
      <c r="BF245" s="694"/>
      <c r="BG245" s="694"/>
      <c r="BH245" s="694"/>
      <c r="BI245" s="694"/>
      <c r="BJ245" s="694"/>
      <c r="BK245" s="694">
        <f>I245</f>
        <v>8012</v>
      </c>
      <c r="BL245" s="694" t="s">
        <v>102</v>
      </c>
      <c r="BM245" s="881"/>
      <c r="BN245" s="694">
        <f t="shared" si="228"/>
        <v>2003</v>
      </c>
      <c r="BO245" s="694">
        <f t="shared" si="229"/>
        <v>2003</v>
      </c>
      <c r="BP245" s="694">
        <f t="shared" si="230"/>
        <v>2003</v>
      </c>
      <c r="BQ245" s="721">
        <f t="shared" si="231"/>
        <v>2003</v>
      </c>
      <c r="BR245" s="694">
        <f t="shared" si="223"/>
        <v>0</v>
      </c>
      <c r="BS245" s="721"/>
      <c r="BT245" s="721"/>
      <c r="BU245" s="721"/>
      <c r="BV245" s="721"/>
      <c r="BW245" s="721"/>
      <c r="BX245" s="721"/>
    </row>
    <row r="246" s="625" customFormat="1" ht="32" customHeight="1" spans="1:76">
      <c r="A246" s="642">
        <v>45839</v>
      </c>
      <c r="B246" s="643" t="s">
        <v>360</v>
      </c>
      <c r="C246" s="644" t="s">
        <v>119</v>
      </c>
      <c r="D246" s="645">
        <v>4500172208</v>
      </c>
      <c r="E246" s="650" t="s">
        <v>1244</v>
      </c>
      <c r="F246" s="645" t="s">
        <v>1245</v>
      </c>
      <c r="G246" s="649" t="s">
        <v>83</v>
      </c>
      <c r="H246" s="648" t="s">
        <v>84</v>
      </c>
      <c r="I246" s="657">
        <v>4504</v>
      </c>
      <c r="J246" s="657">
        <v>0</v>
      </c>
      <c r="K246" s="657">
        <v>8</v>
      </c>
      <c r="L246" s="657">
        <f t="shared" si="217"/>
        <v>563</v>
      </c>
      <c r="M246" s="658">
        <v>45919</v>
      </c>
      <c r="N246" s="658">
        <v>45915</v>
      </c>
      <c r="O246" s="666"/>
      <c r="P246" s="659" t="s">
        <v>93</v>
      </c>
      <c r="Q246" s="845"/>
      <c r="R246" s="845"/>
      <c r="S246" s="845"/>
      <c r="T246" s="845"/>
      <c r="U246" s="777" t="s">
        <v>1231</v>
      </c>
      <c r="V246" s="659"/>
      <c r="W246" s="666" t="s">
        <v>123</v>
      </c>
      <c r="X246" s="666"/>
      <c r="Y246" s="666" t="s">
        <v>85</v>
      </c>
      <c r="Z246" s="666" t="s">
        <v>1246</v>
      </c>
      <c r="AA246" s="666"/>
      <c r="AB246" s="650" t="s">
        <v>1095</v>
      </c>
      <c r="AC246" s="657" t="s">
        <v>126</v>
      </c>
      <c r="AD246" s="681">
        <v>2.3978</v>
      </c>
      <c r="AE246" s="682">
        <f t="shared" si="232"/>
        <v>10799.6912</v>
      </c>
      <c r="AF246" s="657" t="s">
        <v>1247</v>
      </c>
      <c r="AG246" s="657" t="s">
        <v>83</v>
      </c>
      <c r="AH246" s="657" t="s">
        <v>101</v>
      </c>
      <c r="AI246" s="905"/>
      <c r="AJ246" s="683">
        <f>I246</f>
        <v>4504</v>
      </c>
      <c r="AK246" s="790"/>
      <c r="AL246" s="683"/>
      <c r="AM246" s="790"/>
      <c r="AN246" s="683"/>
      <c r="AO246" s="881"/>
      <c r="AP246" s="694">
        <f t="shared" si="226"/>
        <v>4504</v>
      </c>
      <c r="AQ246" s="694"/>
      <c r="AR246" s="694"/>
      <c r="AS246" s="695"/>
      <c r="AT246" s="882"/>
      <c r="AU246" s="881"/>
      <c r="AV246" s="881"/>
      <c r="AW246" s="890"/>
      <c r="AX246" s="705">
        <f t="shared" si="233"/>
        <v>1126</v>
      </c>
      <c r="AY246" s="694">
        <f t="shared" si="234"/>
        <v>1126</v>
      </c>
      <c r="AZ246" s="694">
        <f t="shared" si="235"/>
        <v>1126</v>
      </c>
      <c r="BA246" s="706">
        <f t="shared" si="236"/>
        <v>1126</v>
      </c>
      <c r="BB246" s="715"/>
      <c r="BC246" s="694"/>
      <c r="BD246" s="695"/>
      <c r="BE246" s="694"/>
      <c r="BF246" s="626"/>
      <c r="BG246" s="626"/>
      <c r="BH246" s="626"/>
      <c r="BI246" s="626"/>
      <c r="BJ246" s="791">
        <f>I246</f>
        <v>4504</v>
      </c>
      <c r="BK246" s="694"/>
      <c r="BL246" s="694" t="s">
        <v>102</v>
      </c>
      <c r="BM246" s="881"/>
      <c r="BN246" s="694">
        <f t="shared" si="228"/>
        <v>1126</v>
      </c>
      <c r="BO246" s="694">
        <f t="shared" si="229"/>
        <v>1126</v>
      </c>
      <c r="BP246" s="694">
        <f t="shared" si="230"/>
        <v>1126</v>
      </c>
      <c r="BQ246" s="721">
        <f t="shared" si="231"/>
        <v>1126</v>
      </c>
      <c r="BR246" s="694">
        <f t="shared" si="223"/>
        <v>0</v>
      </c>
      <c r="BS246" s="721"/>
      <c r="BT246" s="721"/>
      <c r="BU246" s="721"/>
      <c r="BV246" s="721"/>
      <c r="BW246" s="721"/>
      <c r="BX246" s="721"/>
    </row>
    <row r="247" s="625" customFormat="1" ht="32" customHeight="1" spans="1:76">
      <c r="A247" s="642">
        <v>45848</v>
      </c>
      <c r="B247" s="643" t="s">
        <v>88</v>
      </c>
      <c r="C247" s="644" t="s">
        <v>89</v>
      </c>
      <c r="D247" s="645">
        <v>4500173369</v>
      </c>
      <c r="E247" s="650">
        <v>2700952161</v>
      </c>
      <c r="F247" s="645" t="s">
        <v>1248</v>
      </c>
      <c r="G247" s="649" t="s">
        <v>91</v>
      </c>
      <c r="H247" s="648" t="s">
        <v>84</v>
      </c>
      <c r="I247" s="657">
        <v>8102</v>
      </c>
      <c r="J247" s="657">
        <v>0</v>
      </c>
      <c r="K247" s="657">
        <v>1</v>
      </c>
      <c r="L247" s="657">
        <f t="shared" si="217"/>
        <v>8102</v>
      </c>
      <c r="M247" s="658">
        <v>45910</v>
      </c>
      <c r="N247" s="658">
        <v>45906</v>
      </c>
      <c r="O247" s="659" t="s">
        <v>1249</v>
      </c>
      <c r="P247" s="659" t="s">
        <v>93</v>
      </c>
      <c r="Q247" s="845"/>
      <c r="R247" s="845"/>
      <c r="S247" s="845"/>
      <c r="T247" s="845"/>
      <c r="U247" s="777" t="s">
        <v>1250</v>
      </c>
      <c r="V247" s="659"/>
      <c r="W247" s="666" t="s">
        <v>1123</v>
      </c>
      <c r="X247" s="666"/>
      <c r="Y247" s="666" t="s">
        <v>85</v>
      </c>
      <c r="Z247" s="659" t="s">
        <v>1109</v>
      </c>
      <c r="AA247" s="666"/>
      <c r="AB247" s="650" t="s">
        <v>1251</v>
      </c>
      <c r="AC247" s="657" t="s">
        <v>98</v>
      </c>
      <c r="AD247" s="681">
        <v>4.2664</v>
      </c>
      <c r="AE247" s="682">
        <f t="shared" si="232"/>
        <v>34566.3728</v>
      </c>
      <c r="AF247" s="657" t="s">
        <v>1252</v>
      </c>
      <c r="AG247" s="648" t="s">
        <v>1112</v>
      </c>
      <c r="AH247" s="657" t="s">
        <v>101</v>
      </c>
      <c r="AI247" s="790"/>
      <c r="AJ247" s="683"/>
      <c r="AK247" s="790"/>
      <c r="AL247" s="683"/>
      <c r="AM247" s="790"/>
      <c r="AN247" s="683">
        <f>L247</f>
        <v>8102</v>
      </c>
      <c r="AO247" s="881"/>
      <c r="AP247" s="694">
        <f>L247</f>
        <v>8102</v>
      </c>
      <c r="AQ247" s="694"/>
      <c r="AR247" s="694"/>
      <c r="AS247" s="695"/>
      <c r="AT247" s="882"/>
      <c r="AU247" s="881"/>
      <c r="AV247" s="881"/>
      <c r="AW247" s="890"/>
      <c r="AX247" s="705">
        <f t="shared" si="233"/>
        <v>2025.5</v>
      </c>
      <c r="AY247" s="694">
        <f>AX247</f>
        <v>2025.5</v>
      </c>
      <c r="AZ247" s="694">
        <f>AX247</f>
        <v>2025.5</v>
      </c>
      <c r="BA247" s="706">
        <f>AX247</f>
        <v>2025.5</v>
      </c>
      <c r="BB247" s="715"/>
      <c r="BC247" s="694"/>
      <c r="BD247" s="694"/>
      <c r="BE247" s="694"/>
      <c r="BF247" s="694"/>
      <c r="BG247" s="694"/>
      <c r="BH247" s="694"/>
      <c r="BI247" s="694"/>
      <c r="BJ247" s="694"/>
      <c r="BK247" s="694">
        <f>I247</f>
        <v>8102</v>
      </c>
      <c r="BL247" s="694" t="s">
        <v>102</v>
      </c>
      <c r="BM247" s="881"/>
      <c r="BN247" s="694">
        <f t="shared" ref="BN241:BN280" si="237">I247/4</f>
        <v>2025.5</v>
      </c>
      <c r="BO247" s="694">
        <f t="shared" ref="BO241:BO280" si="238">I247/4</f>
        <v>2025.5</v>
      </c>
      <c r="BP247" s="694">
        <f t="shared" ref="BP241:BP280" si="239">I247/4</f>
        <v>2025.5</v>
      </c>
      <c r="BQ247" s="694">
        <f t="shared" ref="BQ241:BQ280" si="240">I247/4</f>
        <v>2025.5</v>
      </c>
      <c r="BR247" s="694">
        <f t="shared" si="223"/>
        <v>0</v>
      </c>
      <c r="BS247" s="721">
        <f>BN247+BO247+BP247+BQ247+$BS$290</f>
        <v>520582</v>
      </c>
      <c r="BT247" s="721"/>
      <c r="BU247" s="721"/>
      <c r="BV247" s="721"/>
      <c r="BW247" s="721"/>
      <c r="BX247" s="721"/>
    </row>
    <row r="248" s="625" customFormat="1" ht="32" customHeight="1" spans="1:76">
      <c r="A248" s="642">
        <v>45862</v>
      </c>
      <c r="B248" s="643" t="s">
        <v>1092</v>
      </c>
      <c r="C248" s="644" t="s">
        <v>119</v>
      </c>
      <c r="D248" s="645">
        <v>4500174771</v>
      </c>
      <c r="E248" s="650" t="s">
        <v>1253</v>
      </c>
      <c r="F248" s="645" t="s">
        <v>1254</v>
      </c>
      <c r="G248" s="649" t="s">
        <v>83</v>
      </c>
      <c r="H248" s="648" t="s">
        <v>84</v>
      </c>
      <c r="I248" s="657">
        <v>600</v>
      </c>
      <c r="J248" s="657">
        <v>0</v>
      </c>
      <c r="K248" s="657">
        <v>8</v>
      </c>
      <c r="L248" s="657">
        <f t="shared" si="217"/>
        <v>75</v>
      </c>
      <c r="M248" s="658">
        <v>45928</v>
      </c>
      <c r="N248" s="658">
        <v>45924</v>
      </c>
      <c r="O248" s="659"/>
      <c r="P248" s="777" t="s">
        <v>93</v>
      </c>
      <c r="Q248" s="903"/>
      <c r="R248" s="903"/>
      <c r="S248" s="903"/>
      <c r="T248" s="903"/>
      <c r="U248" s="777" t="s">
        <v>1255</v>
      </c>
      <c r="V248" s="659"/>
      <c r="W248" s="648" t="s">
        <v>123</v>
      </c>
      <c r="X248" s="666"/>
      <c r="Y248" s="666" t="s">
        <v>85</v>
      </c>
      <c r="Z248" s="666" t="s">
        <v>1256</v>
      </c>
      <c r="AA248" s="666"/>
      <c r="AB248" s="650" t="s">
        <v>1095</v>
      </c>
      <c r="AC248" s="657" t="s">
        <v>126</v>
      </c>
      <c r="AD248" s="681">
        <v>2.4958</v>
      </c>
      <c r="AE248" s="682">
        <f t="shared" si="232"/>
        <v>1497.48</v>
      </c>
      <c r="AF248" s="657" t="s">
        <v>1257</v>
      </c>
      <c r="AG248" s="657" t="s">
        <v>83</v>
      </c>
      <c r="AH248" s="657" t="s">
        <v>101</v>
      </c>
      <c r="AI248" s="906"/>
      <c r="AJ248" s="683">
        <f>I248</f>
        <v>600</v>
      </c>
      <c r="AK248" s="786"/>
      <c r="AL248" s="683"/>
      <c r="AM248" s="786"/>
      <c r="AN248" s="683"/>
      <c r="AO248" s="883"/>
      <c r="AP248" s="694">
        <f>I248</f>
        <v>600</v>
      </c>
      <c r="AQ248" s="694"/>
      <c r="AR248" s="694"/>
      <c r="AS248" s="695"/>
      <c r="AT248" s="884"/>
      <c r="AU248" s="883"/>
      <c r="AV248" s="883"/>
      <c r="AW248" s="891"/>
      <c r="AX248" s="705">
        <f t="shared" si="233"/>
        <v>150</v>
      </c>
      <c r="AY248" s="694">
        <f>I248/4</f>
        <v>150</v>
      </c>
      <c r="AZ248" s="694">
        <f>I248/4</f>
        <v>150</v>
      </c>
      <c r="BA248" s="706">
        <f>I248/4</f>
        <v>150</v>
      </c>
      <c r="BB248" s="715"/>
      <c r="BC248" s="694"/>
      <c r="BD248" s="694"/>
      <c r="BE248" s="694"/>
      <c r="BF248" s="694"/>
      <c r="BG248" s="694"/>
      <c r="BH248" s="694"/>
      <c r="BI248" s="694"/>
      <c r="BJ248" s="694">
        <f t="shared" ref="BJ248:BJ258" si="241">I248</f>
        <v>600</v>
      </c>
      <c r="BK248" s="694"/>
      <c r="BL248" s="694" t="s">
        <v>102</v>
      </c>
      <c r="BM248" s="883"/>
      <c r="BN248" s="694">
        <f t="shared" si="237"/>
        <v>150</v>
      </c>
      <c r="BO248" s="694">
        <f t="shared" si="238"/>
        <v>150</v>
      </c>
      <c r="BP248" s="694">
        <f t="shared" si="239"/>
        <v>150</v>
      </c>
      <c r="BQ248" s="721">
        <f t="shared" si="240"/>
        <v>150</v>
      </c>
      <c r="BR248" s="694">
        <f t="shared" si="223"/>
        <v>0</v>
      </c>
      <c r="BS248" s="721"/>
      <c r="BT248" s="721"/>
      <c r="BU248" s="721"/>
      <c r="BV248" s="721"/>
      <c r="BW248" s="721"/>
      <c r="BX248" s="721"/>
    </row>
    <row r="249" s="625" customFormat="1" ht="32" customHeight="1" spans="1:76">
      <c r="A249" s="642">
        <v>45862</v>
      </c>
      <c r="B249" s="643" t="s">
        <v>360</v>
      </c>
      <c r="C249" s="644" t="s">
        <v>119</v>
      </c>
      <c r="D249" s="645">
        <v>4500173508</v>
      </c>
      <c r="E249" s="650">
        <v>60235931</v>
      </c>
      <c r="F249" s="645" t="s">
        <v>1258</v>
      </c>
      <c r="G249" s="649" t="s">
        <v>83</v>
      </c>
      <c r="H249" s="648" t="s">
        <v>84</v>
      </c>
      <c r="I249" s="657">
        <v>3000</v>
      </c>
      <c r="J249" s="657">
        <v>0</v>
      </c>
      <c r="K249" s="657">
        <v>8</v>
      </c>
      <c r="L249" s="657">
        <f t="shared" si="217"/>
        <v>375</v>
      </c>
      <c r="M249" s="658">
        <v>45925</v>
      </c>
      <c r="N249" s="658">
        <v>45921</v>
      </c>
      <c r="O249" s="659"/>
      <c r="P249" s="777" t="s">
        <v>93</v>
      </c>
      <c r="Q249" s="903"/>
      <c r="R249" s="903"/>
      <c r="S249" s="903"/>
      <c r="T249" s="903"/>
      <c r="U249" s="777" t="s">
        <v>1255</v>
      </c>
      <c r="V249" s="659"/>
      <c r="W249" s="648" t="s">
        <v>123</v>
      </c>
      <c r="X249" s="666"/>
      <c r="Y249" s="666" t="s">
        <v>85</v>
      </c>
      <c r="Z249" s="666" t="s">
        <v>1256</v>
      </c>
      <c r="AA249" s="666"/>
      <c r="AB249" s="650" t="s">
        <v>1095</v>
      </c>
      <c r="AC249" s="657" t="s">
        <v>1216</v>
      </c>
      <c r="AD249" s="681">
        <v>2.3978</v>
      </c>
      <c r="AE249" s="682">
        <f t="shared" si="232"/>
        <v>7193.4</v>
      </c>
      <c r="AF249" s="657" t="s">
        <v>1259</v>
      </c>
      <c r="AG249" s="657" t="s">
        <v>83</v>
      </c>
      <c r="AH249" s="657" t="s">
        <v>101</v>
      </c>
      <c r="AI249" s="905"/>
      <c r="AJ249" s="683">
        <f>I249</f>
        <v>3000</v>
      </c>
      <c r="AK249" s="790"/>
      <c r="AL249" s="683"/>
      <c r="AM249" s="790"/>
      <c r="AN249" s="683"/>
      <c r="AO249" s="881"/>
      <c r="AP249" s="694">
        <f>I249</f>
        <v>3000</v>
      </c>
      <c r="AQ249" s="694"/>
      <c r="AR249" s="694"/>
      <c r="AS249" s="695"/>
      <c r="AT249" s="882"/>
      <c r="AU249" s="881"/>
      <c r="AV249" s="881"/>
      <c r="AW249" s="890"/>
      <c r="AX249" s="705">
        <f t="shared" si="233"/>
        <v>750</v>
      </c>
      <c r="AY249" s="694">
        <f>I249/4</f>
        <v>750</v>
      </c>
      <c r="AZ249" s="694">
        <f>I249/4</f>
        <v>750</v>
      </c>
      <c r="BA249" s="706">
        <f>I249/4</f>
        <v>750</v>
      </c>
      <c r="BB249" s="715"/>
      <c r="BC249" s="694"/>
      <c r="BD249" s="694"/>
      <c r="BE249" s="694"/>
      <c r="BF249" s="694"/>
      <c r="BG249" s="694"/>
      <c r="BH249" s="694"/>
      <c r="BI249" s="694"/>
      <c r="BJ249" s="694">
        <f t="shared" si="241"/>
        <v>3000</v>
      </c>
      <c r="BK249" s="694"/>
      <c r="BL249" s="694" t="s">
        <v>102</v>
      </c>
      <c r="BM249" s="881"/>
      <c r="BN249" s="694">
        <f t="shared" si="237"/>
        <v>750</v>
      </c>
      <c r="BO249" s="694">
        <f t="shared" si="238"/>
        <v>750</v>
      </c>
      <c r="BP249" s="694">
        <f t="shared" si="239"/>
        <v>750</v>
      </c>
      <c r="BQ249" s="721">
        <f t="shared" si="240"/>
        <v>750</v>
      </c>
      <c r="BR249" s="694">
        <f t="shared" si="223"/>
        <v>0</v>
      </c>
      <c r="BS249" s="721"/>
      <c r="BT249" s="721"/>
      <c r="BU249" s="721"/>
      <c r="BV249" s="721"/>
      <c r="BW249" s="721"/>
      <c r="BX249" s="721"/>
    </row>
    <row r="250" s="625" customFormat="1" ht="32" customHeight="1" spans="1:76">
      <c r="A250" s="642">
        <v>45891</v>
      </c>
      <c r="B250" s="643" t="s">
        <v>1260</v>
      </c>
      <c r="C250" s="644" t="s">
        <v>689</v>
      </c>
      <c r="D250" s="645">
        <v>4500177534</v>
      </c>
      <c r="E250" s="650"/>
      <c r="F250" s="645" t="s">
        <v>1261</v>
      </c>
      <c r="G250" s="649" t="s">
        <v>83</v>
      </c>
      <c r="H250" s="648" t="s">
        <v>84</v>
      </c>
      <c r="I250" s="657">
        <v>120</v>
      </c>
      <c r="J250" s="657">
        <v>0</v>
      </c>
      <c r="K250" s="657">
        <v>8</v>
      </c>
      <c r="L250" s="657">
        <f t="shared" si="217"/>
        <v>15</v>
      </c>
      <c r="M250" s="658">
        <v>45940</v>
      </c>
      <c r="N250" s="658">
        <v>45936</v>
      </c>
      <c r="O250" s="659"/>
      <c r="P250" s="659" t="s">
        <v>93</v>
      </c>
      <c r="Q250" s="845"/>
      <c r="R250" s="845"/>
      <c r="S250" s="845"/>
      <c r="T250" s="845"/>
      <c r="U250" s="777" t="s">
        <v>1262</v>
      </c>
      <c r="V250" s="659"/>
      <c r="W250" s="648" t="s">
        <v>1263</v>
      </c>
      <c r="X250" s="666"/>
      <c r="Y250" s="666" t="s">
        <v>1264</v>
      </c>
      <c r="Z250" s="666"/>
      <c r="AA250" s="666"/>
      <c r="AB250" s="650" t="s">
        <v>693</v>
      </c>
      <c r="AC250" s="657" t="s">
        <v>794</v>
      </c>
      <c r="AD250" s="681">
        <v>4.2276</v>
      </c>
      <c r="AE250" s="682">
        <f t="shared" si="232"/>
        <v>507.312</v>
      </c>
      <c r="AF250" s="657"/>
      <c r="AG250" s="657" t="s">
        <v>83</v>
      </c>
      <c r="AH250" s="657" t="s">
        <v>101</v>
      </c>
      <c r="AI250" s="908"/>
      <c r="AJ250" s="683">
        <f>I250</f>
        <v>120</v>
      </c>
      <c r="AK250" s="683"/>
      <c r="AL250" s="683"/>
      <c r="AM250" s="683"/>
      <c r="AN250" s="683"/>
      <c r="AO250" s="694"/>
      <c r="AP250" s="694">
        <f>I250</f>
        <v>120</v>
      </c>
      <c r="AQ250" s="694"/>
      <c r="AR250" s="694"/>
      <c r="AS250" s="695"/>
      <c r="AT250" s="705"/>
      <c r="AU250" s="694"/>
      <c r="AV250" s="694"/>
      <c r="AW250" s="706"/>
      <c r="AX250" s="705">
        <f t="shared" si="233"/>
        <v>30</v>
      </c>
      <c r="AY250" s="694">
        <f>I250/4</f>
        <v>30</v>
      </c>
      <c r="AZ250" s="694">
        <f>I250/4</f>
        <v>30</v>
      </c>
      <c r="BA250" s="706">
        <f>I250/4</f>
        <v>30</v>
      </c>
      <c r="BB250" s="715"/>
      <c r="BC250" s="694"/>
      <c r="BD250" s="694"/>
      <c r="BE250" s="694"/>
      <c r="BF250" s="694"/>
      <c r="BG250" s="694"/>
      <c r="BH250" s="694"/>
      <c r="BI250" s="694"/>
      <c r="BJ250" s="694">
        <f t="shared" si="241"/>
        <v>120</v>
      </c>
      <c r="BK250" s="694"/>
      <c r="BL250" s="694" t="s">
        <v>102</v>
      </c>
      <c r="BM250" s="694"/>
      <c r="BN250" s="694">
        <f t="shared" si="237"/>
        <v>30</v>
      </c>
      <c r="BO250" s="694">
        <f t="shared" si="238"/>
        <v>30</v>
      </c>
      <c r="BP250" s="694">
        <f t="shared" si="239"/>
        <v>30</v>
      </c>
      <c r="BQ250" s="721">
        <f t="shared" si="240"/>
        <v>30</v>
      </c>
      <c r="BR250" s="694">
        <f t="shared" si="223"/>
        <v>0</v>
      </c>
      <c r="BS250" s="721"/>
      <c r="BT250" s="721"/>
      <c r="BU250" s="721"/>
      <c r="BV250" s="721"/>
      <c r="BW250" s="721"/>
      <c r="BX250" s="721"/>
    </row>
    <row r="251" s="625" customFormat="1" ht="32" customHeight="1" spans="1:76">
      <c r="A251" s="642">
        <v>45876</v>
      </c>
      <c r="B251" s="643" t="s">
        <v>1092</v>
      </c>
      <c r="C251" s="644" t="s">
        <v>119</v>
      </c>
      <c r="D251" s="645">
        <v>4500176184</v>
      </c>
      <c r="E251" s="650" t="s">
        <v>1265</v>
      </c>
      <c r="F251" s="645" t="s">
        <v>1266</v>
      </c>
      <c r="G251" s="649" t="s">
        <v>83</v>
      </c>
      <c r="H251" s="648" t="s">
        <v>84</v>
      </c>
      <c r="I251" s="657">
        <v>600</v>
      </c>
      <c r="J251" s="657">
        <v>0</v>
      </c>
      <c r="K251" s="657">
        <v>8</v>
      </c>
      <c r="L251" s="657">
        <f t="shared" si="217"/>
        <v>75</v>
      </c>
      <c r="M251" s="658">
        <v>45943</v>
      </c>
      <c r="N251" s="658">
        <v>45939</v>
      </c>
      <c r="O251" s="659"/>
      <c r="P251" s="659" t="s">
        <v>93</v>
      </c>
      <c r="Q251" s="845"/>
      <c r="R251" s="845"/>
      <c r="S251" s="845"/>
      <c r="T251" s="845"/>
      <c r="U251" s="777" t="s">
        <v>1267</v>
      </c>
      <c r="V251" s="659"/>
      <c r="W251" s="648" t="s">
        <v>1268</v>
      </c>
      <c r="X251" s="666"/>
      <c r="Y251" s="666" t="s">
        <v>85</v>
      </c>
      <c r="Z251" s="666" t="s">
        <v>1256</v>
      </c>
      <c r="AA251" s="666"/>
      <c r="AB251" s="650" t="s">
        <v>1269</v>
      </c>
      <c r="AC251" s="657" t="s">
        <v>126</v>
      </c>
      <c r="AD251" s="681">
        <v>2.4958</v>
      </c>
      <c r="AE251" s="682">
        <f t="shared" si="232"/>
        <v>1497.48</v>
      </c>
      <c r="AF251" s="657" t="s">
        <v>1270</v>
      </c>
      <c r="AG251" s="657" t="s">
        <v>83</v>
      </c>
      <c r="AH251" s="657" t="s">
        <v>101</v>
      </c>
      <c r="AI251" s="908"/>
      <c r="AJ251" s="683">
        <f>I251</f>
        <v>600</v>
      </c>
      <c r="AK251" s="683"/>
      <c r="AL251" s="683"/>
      <c r="AM251" s="683"/>
      <c r="AN251" s="683"/>
      <c r="AO251" s="694"/>
      <c r="AP251" s="694">
        <f>I251</f>
        <v>600</v>
      </c>
      <c r="AQ251" s="694"/>
      <c r="AR251" s="694"/>
      <c r="AS251" s="695"/>
      <c r="AT251" s="705"/>
      <c r="AU251" s="694"/>
      <c r="AV251" s="694"/>
      <c r="AW251" s="706"/>
      <c r="AX251" s="705">
        <f t="shared" si="233"/>
        <v>150</v>
      </c>
      <c r="AY251" s="694">
        <f>I251/4</f>
        <v>150</v>
      </c>
      <c r="AZ251" s="694">
        <f>I251/4</f>
        <v>150</v>
      </c>
      <c r="BA251" s="706">
        <f>I251/4</f>
        <v>150</v>
      </c>
      <c r="BB251" s="715"/>
      <c r="BC251" s="694"/>
      <c r="BD251" s="694"/>
      <c r="BE251" s="694"/>
      <c r="BF251" s="694"/>
      <c r="BG251" s="694"/>
      <c r="BH251" s="694"/>
      <c r="BI251" s="694"/>
      <c r="BJ251" s="694">
        <f t="shared" si="241"/>
        <v>600</v>
      </c>
      <c r="BK251" s="694"/>
      <c r="BL251" s="694" t="s">
        <v>102</v>
      </c>
      <c r="BM251" s="694"/>
      <c r="BN251" s="694">
        <f t="shared" si="237"/>
        <v>150</v>
      </c>
      <c r="BO251" s="694">
        <f t="shared" si="238"/>
        <v>150</v>
      </c>
      <c r="BP251" s="694">
        <f t="shared" si="239"/>
        <v>150</v>
      </c>
      <c r="BQ251" s="721">
        <f t="shared" si="240"/>
        <v>150</v>
      </c>
      <c r="BR251" s="694">
        <f t="shared" si="223"/>
        <v>0</v>
      </c>
      <c r="BS251" s="721"/>
      <c r="BT251" s="721"/>
      <c r="BU251" s="721"/>
      <c r="BV251" s="721"/>
      <c r="BW251" s="721"/>
      <c r="BX251" s="721"/>
    </row>
    <row r="252" s="628" customFormat="1" ht="32" customHeight="1" spans="1:76">
      <c r="A252" s="901">
        <v>45895</v>
      </c>
      <c r="B252" s="742" t="s">
        <v>695</v>
      </c>
      <c r="C252" s="743" t="s">
        <v>326</v>
      </c>
      <c r="D252" s="744">
        <v>4500177865</v>
      </c>
      <c r="E252" s="902" t="s">
        <v>1271</v>
      </c>
      <c r="F252" s="744" t="s">
        <v>1272</v>
      </c>
      <c r="G252" s="746" t="s">
        <v>83</v>
      </c>
      <c r="H252" s="747" t="s">
        <v>84</v>
      </c>
      <c r="I252" s="768">
        <v>304</v>
      </c>
      <c r="J252" s="768">
        <v>0</v>
      </c>
      <c r="K252" s="768">
        <v>8</v>
      </c>
      <c r="L252" s="768">
        <f t="shared" si="217"/>
        <v>38</v>
      </c>
      <c r="M252" s="769">
        <v>45958</v>
      </c>
      <c r="N252" s="769">
        <v>45954</v>
      </c>
      <c r="O252" s="770"/>
      <c r="P252" s="659" t="s">
        <v>93</v>
      </c>
      <c r="Q252" s="845"/>
      <c r="R252" s="845"/>
      <c r="S252" s="845"/>
      <c r="T252" s="845"/>
      <c r="U252" s="780" t="s">
        <v>1273</v>
      </c>
      <c r="V252" s="770"/>
      <c r="W252" s="747" t="s">
        <v>1274</v>
      </c>
      <c r="X252" s="781"/>
      <c r="Y252" s="781" t="s">
        <v>700</v>
      </c>
      <c r="Z252" s="781"/>
      <c r="AA252" s="781"/>
      <c r="AB252" s="902" t="s">
        <v>1275</v>
      </c>
      <c r="AC252" s="768" t="s">
        <v>334</v>
      </c>
      <c r="AD252" s="801">
        <v>4.0187</v>
      </c>
      <c r="AE252" s="802">
        <f t="shared" si="232"/>
        <v>1221.6848</v>
      </c>
      <c r="AF252" s="768"/>
      <c r="AG252" s="768" t="s">
        <v>243</v>
      </c>
      <c r="AH252" s="768" t="s">
        <v>101</v>
      </c>
      <c r="AI252" s="909"/>
      <c r="AJ252" s="684"/>
      <c r="AK252" s="685"/>
      <c r="AL252" s="684">
        <f>I252</f>
        <v>304</v>
      </c>
      <c r="AM252" s="685"/>
      <c r="AN252" s="684"/>
      <c r="AO252" s="863"/>
      <c r="AP252" s="812">
        <f>I252</f>
        <v>304</v>
      </c>
      <c r="AQ252" s="812"/>
      <c r="AR252" s="812"/>
      <c r="AS252" s="813"/>
      <c r="AT252" s="867"/>
      <c r="AU252" s="863"/>
      <c r="AV252" s="863"/>
      <c r="AW252" s="870"/>
      <c r="AX252" s="818">
        <f t="shared" si="233"/>
        <v>76</v>
      </c>
      <c r="AY252" s="812">
        <f>I252/4</f>
        <v>76</v>
      </c>
      <c r="AZ252" s="812">
        <f>I252/4</f>
        <v>76</v>
      </c>
      <c r="BA252" s="819">
        <f>I252/4</f>
        <v>76</v>
      </c>
      <c r="BB252" s="823"/>
      <c r="BC252" s="812"/>
      <c r="BD252" s="812"/>
      <c r="BE252" s="812"/>
      <c r="BF252" s="812"/>
      <c r="BG252" s="812"/>
      <c r="BH252" s="812"/>
      <c r="BI252" s="812"/>
      <c r="BJ252" s="812">
        <f t="shared" si="241"/>
        <v>304</v>
      </c>
      <c r="BK252" s="812"/>
      <c r="BL252" s="812" t="s">
        <v>102</v>
      </c>
      <c r="BM252" s="863"/>
      <c r="BN252" s="812">
        <f t="shared" si="237"/>
        <v>76</v>
      </c>
      <c r="BO252" s="812">
        <f t="shared" si="238"/>
        <v>76</v>
      </c>
      <c r="BP252" s="812">
        <f t="shared" si="239"/>
        <v>76</v>
      </c>
      <c r="BQ252" s="826">
        <f t="shared" si="240"/>
        <v>76</v>
      </c>
      <c r="BR252" s="812">
        <f t="shared" si="223"/>
        <v>0</v>
      </c>
      <c r="BS252" s="826"/>
      <c r="BT252" s="826"/>
      <c r="BU252" s="826"/>
      <c r="BV252" s="826"/>
      <c r="BW252" s="826"/>
      <c r="BX252" s="826"/>
    </row>
    <row r="253" s="625" customFormat="1" ht="32" customHeight="1" spans="1:76">
      <c r="A253" s="642">
        <v>45903</v>
      </c>
      <c r="B253" s="643" t="s">
        <v>1167</v>
      </c>
      <c r="C253" s="644" t="s">
        <v>449</v>
      </c>
      <c r="D253" s="645">
        <v>4500178603</v>
      </c>
      <c r="E253" s="650">
        <v>5000001980</v>
      </c>
      <c r="F253" s="645" t="s">
        <v>1276</v>
      </c>
      <c r="G253" s="649" t="s">
        <v>308</v>
      </c>
      <c r="H253" s="648" t="s">
        <v>84</v>
      </c>
      <c r="I253" s="657">
        <v>1200</v>
      </c>
      <c r="J253" s="657">
        <v>0</v>
      </c>
      <c r="K253" s="657">
        <v>4</v>
      </c>
      <c r="L253" s="657">
        <f t="shared" si="217"/>
        <v>300</v>
      </c>
      <c r="M253" s="658">
        <v>45950</v>
      </c>
      <c r="N253" s="658">
        <v>45946</v>
      </c>
      <c r="O253" s="659"/>
      <c r="P253" s="659" t="s">
        <v>93</v>
      </c>
      <c r="Q253" s="845"/>
      <c r="R253" s="845"/>
      <c r="S253" s="845"/>
      <c r="T253" s="845"/>
      <c r="U253" s="777" t="s">
        <v>1277</v>
      </c>
      <c r="V253" s="659"/>
      <c r="W253" s="648" t="s">
        <v>1278</v>
      </c>
      <c r="X253" s="666"/>
      <c r="Y253" s="666" t="s">
        <v>1279</v>
      </c>
      <c r="Z253" s="666"/>
      <c r="AA253" s="666"/>
      <c r="AB253" s="650" t="s">
        <v>1280</v>
      </c>
      <c r="AC253" s="657" t="s">
        <v>813</v>
      </c>
      <c r="AD253" s="681">
        <v>4.035</v>
      </c>
      <c r="AE253" s="682">
        <f t="shared" si="232"/>
        <v>4842</v>
      </c>
      <c r="AF253" s="657" t="s">
        <v>1281</v>
      </c>
      <c r="AG253" s="657" t="s">
        <v>458</v>
      </c>
      <c r="AH253" s="657" t="s">
        <v>101</v>
      </c>
      <c r="AI253" s="908"/>
      <c r="AJ253" s="683">
        <f>I253</f>
        <v>1200</v>
      </c>
      <c r="AK253" s="683"/>
      <c r="AL253" s="683"/>
      <c r="AM253" s="683"/>
      <c r="AN253" s="683"/>
      <c r="AO253" s="694"/>
      <c r="AP253" s="694"/>
      <c r="AQ253" s="694"/>
      <c r="AR253" s="911">
        <f>I253</f>
        <v>1200</v>
      </c>
      <c r="AS253" s="695"/>
      <c r="AT253" s="705"/>
      <c r="AU253" s="694"/>
      <c r="AV253" s="694"/>
      <c r="AW253" s="706"/>
      <c r="AX253" s="705"/>
      <c r="AY253" s="694"/>
      <c r="AZ253" s="694"/>
      <c r="BA253" s="706"/>
      <c r="BB253" s="715">
        <f>I253/4</f>
        <v>300</v>
      </c>
      <c r="BC253" s="694">
        <f>I253/4</f>
        <v>300</v>
      </c>
      <c r="BD253" s="694">
        <f>I253/4</f>
        <v>300</v>
      </c>
      <c r="BE253" s="694">
        <f>I253/4</f>
        <v>300</v>
      </c>
      <c r="BF253" s="694"/>
      <c r="BG253" s="694"/>
      <c r="BH253" s="694"/>
      <c r="BI253" s="694"/>
      <c r="BJ253" s="694">
        <f t="shared" si="241"/>
        <v>1200</v>
      </c>
      <c r="BK253" s="694"/>
      <c r="BL253" s="694" t="s">
        <v>102</v>
      </c>
      <c r="BM253" s="694"/>
      <c r="BN253" s="694">
        <f t="shared" si="237"/>
        <v>300</v>
      </c>
      <c r="BO253" s="694">
        <f t="shared" si="238"/>
        <v>300</v>
      </c>
      <c r="BP253" s="694">
        <f t="shared" si="239"/>
        <v>300</v>
      </c>
      <c r="BQ253" s="721">
        <f t="shared" si="240"/>
        <v>300</v>
      </c>
      <c r="BR253" s="694">
        <f t="shared" si="223"/>
        <v>0</v>
      </c>
      <c r="BS253" s="721"/>
      <c r="BT253" s="721"/>
      <c r="BU253" s="721"/>
      <c r="BV253" s="721"/>
      <c r="BW253" s="721"/>
      <c r="BX253" s="721"/>
    </row>
    <row r="254" s="625" customFormat="1" ht="32" customHeight="1" spans="1:76">
      <c r="A254" s="642">
        <v>45909</v>
      </c>
      <c r="B254" s="643" t="s">
        <v>1167</v>
      </c>
      <c r="C254" s="644" t="s">
        <v>449</v>
      </c>
      <c r="D254" s="645">
        <v>4500178603</v>
      </c>
      <c r="E254" s="650">
        <v>5000001980</v>
      </c>
      <c r="F254" s="645" t="s">
        <v>1282</v>
      </c>
      <c r="G254" s="649" t="s">
        <v>308</v>
      </c>
      <c r="H254" s="648" t="s">
        <v>84</v>
      </c>
      <c r="I254" s="657">
        <v>800</v>
      </c>
      <c r="J254" s="657">
        <v>0</v>
      </c>
      <c r="K254" s="657">
        <v>4</v>
      </c>
      <c r="L254" s="657">
        <f t="shared" si="217"/>
        <v>200</v>
      </c>
      <c r="M254" s="658">
        <v>45950</v>
      </c>
      <c r="N254" s="658">
        <v>45946</v>
      </c>
      <c r="O254" s="659"/>
      <c r="P254" s="659" t="s">
        <v>93</v>
      </c>
      <c r="Q254" s="845"/>
      <c r="R254" s="845"/>
      <c r="S254" s="845"/>
      <c r="T254" s="845"/>
      <c r="U254" s="777"/>
      <c r="V254" s="659"/>
      <c r="W254" s="648" t="s">
        <v>1283</v>
      </c>
      <c r="X254" s="666"/>
      <c r="Y254" s="666" t="s">
        <v>1284</v>
      </c>
      <c r="Z254" s="666"/>
      <c r="AA254" s="666"/>
      <c r="AB254" s="650" t="s">
        <v>1280</v>
      </c>
      <c r="AC254" s="657" t="s">
        <v>813</v>
      </c>
      <c r="AD254" s="681">
        <v>4.0239</v>
      </c>
      <c r="AE254" s="682">
        <f t="shared" si="232"/>
        <v>3219.12</v>
      </c>
      <c r="AF254" s="657" t="s">
        <v>1281</v>
      </c>
      <c r="AG254" s="657" t="s">
        <v>458</v>
      </c>
      <c r="AH254" s="657" t="s">
        <v>101</v>
      </c>
      <c r="AI254" s="905"/>
      <c r="AJ254" s="683">
        <f>I254</f>
        <v>800</v>
      </c>
      <c r="AK254" s="790"/>
      <c r="AL254" s="683"/>
      <c r="AM254" s="790"/>
      <c r="AN254" s="683"/>
      <c r="AO254" s="881"/>
      <c r="AP254" s="694"/>
      <c r="AQ254" s="694"/>
      <c r="AR254" s="911">
        <f>I254</f>
        <v>800</v>
      </c>
      <c r="AS254" s="695"/>
      <c r="AT254" s="882"/>
      <c r="AU254" s="881"/>
      <c r="AV254" s="881"/>
      <c r="AW254" s="890"/>
      <c r="AX254" s="705"/>
      <c r="AY254" s="694"/>
      <c r="AZ254" s="694"/>
      <c r="BA254" s="706"/>
      <c r="BB254" s="715">
        <f>I254/4</f>
        <v>200</v>
      </c>
      <c r="BC254" s="694">
        <f>I254/4</f>
        <v>200</v>
      </c>
      <c r="BD254" s="694">
        <f>I254/4</f>
        <v>200</v>
      </c>
      <c r="BE254" s="694">
        <f>I254/4</f>
        <v>200</v>
      </c>
      <c r="BF254" s="694"/>
      <c r="BG254" s="694"/>
      <c r="BH254" s="694"/>
      <c r="BI254" s="694"/>
      <c r="BJ254" s="694">
        <f t="shared" si="241"/>
        <v>800</v>
      </c>
      <c r="BK254" s="694"/>
      <c r="BL254" s="694" t="s">
        <v>102</v>
      </c>
      <c r="BM254" s="881"/>
      <c r="BN254" s="694">
        <f t="shared" si="237"/>
        <v>200</v>
      </c>
      <c r="BO254" s="694">
        <f t="shared" si="238"/>
        <v>200</v>
      </c>
      <c r="BP254" s="694">
        <f t="shared" si="239"/>
        <v>200</v>
      </c>
      <c r="BQ254" s="721">
        <f t="shared" si="240"/>
        <v>200</v>
      </c>
      <c r="BR254" s="694">
        <f t="shared" si="223"/>
        <v>0</v>
      </c>
      <c r="BS254" s="721"/>
      <c r="BT254" s="721"/>
      <c r="BU254" s="721"/>
      <c r="BV254" s="721"/>
      <c r="BW254" s="721"/>
      <c r="BX254" s="721"/>
    </row>
    <row r="255" s="628" customFormat="1" ht="32" customHeight="1" spans="1:76">
      <c r="A255" s="901">
        <v>45923</v>
      </c>
      <c r="B255" s="742" t="s">
        <v>1167</v>
      </c>
      <c r="C255" s="743" t="s">
        <v>449</v>
      </c>
      <c r="D255" s="744">
        <v>4500178603</v>
      </c>
      <c r="E255" s="902">
        <v>5000001980</v>
      </c>
      <c r="F255" s="744" t="s">
        <v>1285</v>
      </c>
      <c r="G255" s="746" t="s">
        <v>308</v>
      </c>
      <c r="H255" s="747" t="s">
        <v>84</v>
      </c>
      <c r="I255" s="768">
        <v>1200</v>
      </c>
      <c r="J255" s="768">
        <v>0</v>
      </c>
      <c r="K255" s="768">
        <v>4</v>
      </c>
      <c r="L255" s="768">
        <f t="shared" si="217"/>
        <v>300</v>
      </c>
      <c r="M255" s="769">
        <v>45964</v>
      </c>
      <c r="N255" s="769">
        <f>M255-4</f>
        <v>45960</v>
      </c>
      <c r="O255" s="770"/>
      <c r="P255" s="659" t="s">
        <v>93</v>
      </c>
      <c r="Q255" s="845"/>
      <c r="R255" s="845"/>
      <c r="S255" s="845"/>
      <c r="T255" s="845"/>
      <c r="U255" s="780"/>
      <c r="V255" s="770"/>
      <c r="W255" s="747" t="s">
        <v>1283</v>
      </c>
      <c r="X255" s="781"/>
      <c r="Y255" s="781" t="s">
        <v>1286</v>
      </c>
      <c r="Z255" s="781"/>
      <c r="AA255" s="781"/>
      <c r="AB255" s="902" t="s">
        <v>1280</v>
      </c>
      <c r="AC255" s="768" t="s">
        <v>813</v>
      </c>
      <c r="AD255" s="801">
        <v>4.0239</v>
      </c>
      <c r="AE255" s="802">
        <f t="shared" si="232"/>
        <v>4828.68</v>
      </c>
      <c r="AF255" s="768" t="s">
        <v>1287</v>
      </c>
      <c r="AG255" s="768" t="s">
        <v>458</v>
      </c>
      <c r="AH255" s="768" t="s">
        <v>101</v>
      </c>
      <c r="AI255" s="910"/>
      <c r="AJ255" s="684">
        <f>I255</f>
        <v>1200</v>
      </c>
      <c r="AK255" s="684"/>
      <c r="AL255" s="684"/>
      <c r="AM255" s="684"/>
      <c r="AN255" s="684"/>
      <c r="AO255" s="812"/>
      <c r="AP255" s="812"/>
      <c r="AQ255" s="812"/>
      <c r="AR255" s="912">
        <f>I255</f>
        <v>1200</v>
      </c>
      <c r="AS255" s="813"/>
      <c r="AT255" s="818"/>
      <c r="AU255" s="812"/>
      <c r="AV255" s="812"/>
      <c r="AW255" s="819"/>
      <c r="AX255" s="818"/>
      <c r="AY255" s="812"/>
      <c r="AZ255" s="812"/>
      <c r="BA255" s="819"/>
      <c r="BB255" s="823">
        <f>I255/4</f>
        <v>300</v>
      </c>
      <c r="BC255" s="812">
        <f>I255/4</f>
        <v>300</v>
      </c>
      <c r="BD255" s="812">
        <f>I255/4</f>
        <v>300</v>
      </c>
      <c r="BE255" s="812">
        <f>I255/4</f>
        <v>300</v>
      </c>
      <c r="BF255" s="812"/>
      <c r="BG255" s="812"/>
      <c r="BH255" s="812"/>
      <c r="BI255" s="812"/>
      <c r="BJ255" s="812">
        <f t="shared" si="241"/>
        <v>1200</v>
      </c>
      <c r="BK255" s="812"/>
      <c r="BL255" s="812" t="s">
        <v>102</v>
      </c>
      <c r="BM255" s="812"/>
      <c r="BN255" s="812">
        <f t="shared" si="237"/>
        <v>300</v>
      </c>
      <c r="BO255" s="812">
        <f t="shared" si="238"/>
        <v>300</v>
      </c>
      <c r="BP255" s="812">
        <f t="shared" si="239"/>
        <v>300</v>
      </c>
      <c r="BQ255" s="826">
        <f t="shared" si="240"/>
        <v>300</v>
      </c>
      <c r="BR255" s="812">
        <f t="shared" si="223"/>
        <v>0</v>
      </c>
      <c r="BS255" s="826"/>
      <c r="BT255" s="826"/>
      <c r="BU255" s="826"/>
      <c r="BV255" s="826"/>
      <c r="BW255" s="826"/>
      <c r="BX255" s="826"/>
    </row>
    <row r="256" s="628" customFormat="1" ht="32" customHeight="1" spans="1:76">
      <c r="A256" s="901">
        <v>45925</v>
      </c>
      <c r="B256" s="742" t="s">
        <v>182</v>
      </c>
      <c r="C256" s="743" t="s">
        <v>183</v>
      </c>
      <c r="D256" s="744">
        <v>4500180371</v>
      </c>
      <c r="E256" s="902" t="s">
        <v>1288</v>
      </c>
      <c r="F256" s="744" t="s">
        <v>1289</v>
      </c>
      <c r="G256" s="746" t="s">
        <v>186</v>
      </c>
      <c r="H256" s="747" t="s">
        <v>187</v>
      </c>
      <c r="I256" s="768">
        <v>968</v>
      </c>
      <c r="J256" s="768">
        <v>0</v>
      </c>
      <c r="K256" s="768">
        <v>88</v>
      </c>
      <c r="L256" s="768">
        <f t="shared" si="217"/>
        <v>11</v>
      </c>
      <c r="M256" s="769">
        <v>45965</v>
      </c>
      <c r="N256" s="769">
        <f>M256-4</f>
        <v>45961</v>
      </c>
      <c r="O256" s="770"/>
      <c r="P256" s="659" t="s">
        <v>93</v>
      </c>
      <c r="Q256" s="845"/>
      <c r="R256" s="845"/>
      <c r="S256" s="845"/>
      <c r="T256" s="845"/>
      <c r="U256" s="780" t="s">
        <v>1290</v>
      </c>
      <c r="V256" s="770"/>
      <c r="W256" s="747" t="s">
        <v>1291</v>
      </c>
      <c r="X256" s="781"/>
      <c r="Y256" s="781" t="s">
        <v>1292</v>
      </c>
      <c r="Z256" s="781"/>
      <c r="AA256" s="781"/>
      <c r="AB256" s="902" t="s">
        <v>1293</v>
      </c>
      <c r="AC256" s="768" t="s">
        <v>1294</v>
      </c>
      <c r="AD256" s="801">
        <v>384.6653</v>
      </c>
      <c r="AE256" s="802">
        <f>AD256*L256</f>
        <v>4231.3183</v>
      </c>
      <c r="AF256" s="768"/>
      <c r="AG256" s="768" t="s">
        <v>186</v>
      </c>
      <c r="AH256" s="768" t="s">
        <v>101</v>
      </c>
      <c r="AI256" s="910"/>
      <c r="AJ256" s="684">
        <f>I256</f>
        <v>968</v>
      </c>
      <c r="AK256" s="684"/>
      <c r="AL256" s="684"/>
      <c r="AM256" s="684"/>
      <c r="AN256" s="684"/>
      <c r="AO256" s="812"/>
      <c r="AP256" s="812">
        <f t="shared" ref="AP256:AP269" si="242">I256</f>
        <v>968</v>
      </c>
      <c r="AQ256" s="812"/>
      <c r="AR256" s="812"/>
      <c r="AS256" s="813"/>
      <c r="AT256" s="818"/>
      <c r="AU256" s="812"/>
      <c r="AV256" s="812"/>
      <c r="AW256" s="819"/>
      <c r="AX256" s="818">
        <f t="shared" ref="AX256:AX269" si="243">I256/4</f>
        <v>242</v>
      </c>
      <c r="AY256" s="812">
        <f t="shared" ref="AY256:AY269" si="244">I256/4</f>
        <v>242</v>
      </c>
      <c r="AZ256" s="812">
        <f t="shared" ref="AZ256:AZ269" si="245">I256/4</f>
        <v>242</v>
      </c>
      <c r="BA256" s="819">
        <f t="shared" ref="BA256:BA269" si="246">I256/4</f>
        <v>242</v>
      </c>
      <c r="BB256" s="823"/>
      <c r="BC256" s="812"/>
      <c r="BD256" s="812"/>
      <c r="BE256" s="812"/>
      <c r="BF256" s="812"/>
      <c r="BG256" s="812"/>
      <c r="BH256" s="812"/>
      <c r="BI256" s="812"/>
      <c r="BJ256" s="812">
        <f t="shared" si="241"/>
        <v>968</v>
      </c>
      <c r="BK256" s="812"/>
      <c r="BL256" s="812" t="s">
        <v>102</v>
      </c>
      <c r="BM256" s="812"/>
      <c r="BN256" s="812">
        <f t="shared" si="237"/>
        <v>242</v>
      </c>
      <c r="BO256" s="812">
        <f t="shared" si="238"/>
        <v>242</v>
      </c>
      <c r="BP256" s="812">
        <f t="shared" si="239"/>
        <v>242</v>
      </c>
      <c r="BQ256" s="812">
        <f t="shared" si="240"/>
        <v>242</v>
      </c>
      <c r="BR256" s="812">
        <f t="shared" si="223"/>
        <v>0</v>
      </c>
      <c r="BS256" s="721">
        <f>BN256+BO256+BP256+BQ256+$BS$290</f>
        <v>513448</v>
      </c>
      <c r="BT256" s="826"/>
      <c r="BU256" s="826"/>
      <c r="BV256" s="826"/>
      <c r="BW256" s="826"/>
      <c r="BX256" s="826"/>
    </row>
    <row r="257" s="625" customFormat="1" ht="32" customHeight="1" spans="1:76">
      <c r="A257" s="642">
        <v>45875</v>
      </c>
      <c r="B257" s="643" t="s">
        <v>865</v>
      </c>
      <c r="C257" s="644" t="s">
        <v>866</v>
      </c>
      <c r="D257" s="645">
        <v>4500175911</v>
      </c>
      <c r="E257" s="650"/>
      <c r="F257" s="645" t="s">
        <v>1295</v>
      </c>
      <c r="G257" s="649" t="s">
        <v>441</v>
      </c>
      <c r="H257" s="648" t="s">
        <v>442</v>
      </c>
      <c r="I257" s="657">
        <v>504</v>
      </c>
      <c r="J257" s="657">
        <v>0</v>
      </c>
      <c r="K257" s="657">
        <v>8</v>
      </c>
      <c r="L257" s="657">
        <f t="shared" si="217"/>
        <v>63</v>
      </c>
      <c r="M257" s="658">
        <v>45973</v>
      </c>
      <c r="N257" s="658">
        <v>45969</v>
      </c>
      <c r="O257" s="659"/>
      <c r="P257" s="659" t="s">
        <v>93</v>
      </c>
      <c r="Q257" s="845"/>
      <c r="R257" s="845"/>
      <c r="S257" s="845"/>
      <c r="T257" s="845"/>
      <c r="U257" s="777"/>
      <c r="V257" s="659"/>
      <c r="W257" s="648" t="s">
        <v>1296</v>
      </c>
      <c r="X257" s="666"/>
      <c r="Y257" s="666" t="s">
        <v>1297</v>
      </c>
      <c r="Z257" s="666"/>
      <c r="AA257" s="666"/>
      <c r="AB257" s="650" t="s">
        <v>1298</v>
      </c>
      <c r="AC257" s="657" t="s">
        <v>829</v>
      </c>
      <c r="AD257" s="681">
        <v>4.1596</v>
      </c>
      <c r="AE257" s="682">
        <f t="shared" ref="AE257:AE274" si="247">AD257*I257</f>
        <v>2096.4384</v>
      </c>
      <c r="AF257" s="657"/>
      <c r="AG257" s="649" t="s">
        <v>447</v>
      </c>
      <c r="AH257" s="657" t="s">
        <v>101</v>
      </c>
      <c r="AI257" s="908"/>
      <c r="AJ257" s="683"/>
      <c r="AK257" s="683"/>
      <c r="AL257" s="683">
        <f>I257</f>
        <v>504</v>
      </c>
      <c r="AM257" s="683"/>
      <c r="AN257" s="683"/>
      <c r="AO257" s="694"/>
      <c r="AP257" s="694">
        <f t="shared" si="242"/>
        <v>504</v>
      </c>
      <c r="AQ257" s="694"/>
      <c r="AR257" s="694"/>
      <c r="AS257" s="695"/>
      <c r="AT257" s="705"/>
      <c r="AU257" s="694"/>
      <c r="AV257" s="694"/>
      <c r="AW257" s="706"/>
      <c r="AX257" s="705">
        <f t="shared" si="243"/>
        <v>126</v>
      </c>
      <c r="AY257" s="694">
        <f t="shared" si="244"/>
        <v>126</v>
      </c>
      <c r="AZ257" s="694">
        <f t="shared" si="245"/>
        <v>126</v>
      </c>
      <c r="BA257" s="706">
        <f t="shared" si="246"/>
        <v>126</v>
      </c>
      <c r="BB257" s="715"/>
      <c r="BC257" s="694"/>
      <c r="BD257" s="694"/>
      <c r="BE257" s="694"/>
      <c r="BF257" s="694"/>
      <c r="BG257" s="694"/>
      <c r="BH257" s="694"/>
      <c r="BI257" s="694"/>
      <c r="BJ257" s="694"/>
      <c r="BK257" s="694">
        <f>I257</f>
        <v>504</v>
      </c>
      <c r="BL257" s="694" t="s">
        <v>102</v>
      </c>
      <c r="BM257" s="694"/>
      <c r="BN257" s="694">
        <f t="shared" si="237"/>
        <v>126</v>
      </c>
      <c r="BO257" s="694">
        <f t="shared" si="238"/>
        <v>126</v>
      </c>
      <c r="BP257" s="721">
        <f t="shared" si="239"/>
        <v>126</v>
      </c>
      <c r="BQ257" s="721">
        <f t="shared" si="240"/>
        <v>126</v>
      </c>
      <c r="BR257" s="694">
        <f t="shared" si="223"/>
        <v>0</v>
      </c>
      <c r="BS257" s="721"/>
      <c r="BT257" s="721"/>
      <c r="BU257" s="721"/>
      <c r="BV257" s="721"/>
      <c r="BW257" s="721"/>
      <c r="BX257" s="721"/>
    </row>
    <row r="258" s="627" customFormat="1" ht="32" customHeight="1" spans="1:76">
      <c r="A258" s="913">
        <v>45916</v>
      </c>
      <c r="B258" s="735" t="s">
        <v>1299</v>
      </c>
      <c r="C258" s="736" t="s">
        <v>119</v>
      </c>
      <c r="D258" s="737">
        <v>4500179587</v>
      </c>
      <c r="E258" s="914" t="s">
        <v>1300</v>
      </c>
      <c r="F258" s="737" t="s">
        <v>1301</v>
      </c>
      <c r="G258" s="739" t="s">
        <v>254</v>
      </c>
      <c r="H258" s="740" t="s">
        <v>84</v>
      </c>
      <c r="I258" s="765">
        <v>630</v>
      </c>
      <c r="J258" s="765">
        <v>0</v>
      </c>
      <c r="K258" s="765">
        <v>2</v>
      </c>
      <c r="L258" s="765">
        <f t="shared" si="217"/>
        <v>315</v>
      </c>
      <c r="M258" s="766">
        <v>45972</v>
      </c>
      <c r="N258" s="766">
        <v>45968</v>
      </c>
      <c r="O258" s="767"/>
      <c r="P258" s="659" t="s">
        <v>93</v>
      </c>
      <c r="Q258" s="845"/>
      <c r="R258" s="845"/>
      <c r="S258" s="845"/>
      <c r="T258" s="845"/>
      <c r="U258" s="922" t="s">
        <v>1302</v>
      </c>
      <c r="V258" s="767"/>
      <c r="W258" s="740" t="s">
        <v>1303</v>
      </c>
      <c r="X258" s="778"/>
      <c r="Y258" s="778" t="s">
        <v>85</v>
      </c>
      <c r="Z258" s="778"/>
      <c r="AA258" s="778"/>
      <c r="AB258" s="914" t="s">
        <v>1304</v>
      </c>
      <c r="AC258" s="765" t="s">
        <v>1305</v>
      </c>
      <c r="AD258" s="798">
        <v>2.84</v>
      </c>
      <c r="AE258" s="799">
        <f t="shared" si="247"/>
        <v>1789.2</v>
      </c>
      <c r="AF258" s="765" t="s">
        <v>1306</v>
      </c>
      <c r="AG258" s="765" t="s">
        <v>254</v>
      </c>
      <c r="AH258" s="765" t="s">
        <v>101</v>
      </c>
      <c r="AI258" s="933"/>
      <c r="AJ258" s="800">
        <f>I258</f>
        <v>630</v>
      </c>
      <c r="AK258" s="800"/>
      <c r="AL258" s="800"/>
      <c r="AM258" s="800"/>
      <c r="AN258" s="800"/>
      <c r="AO258" s="810"/>
      <c r="AP258" s="810">
        <f t="shared" si="242"/>
        <v>630</v>
      </c>
      <c r="AQ258" s="810"/>
      <c r="AR258" s="810"/>
      <c r="AS258" s="811"/>
      <c r="AT258" s="816"/>
      <c r="AU258" s="810"/>
      <c r="AV258" s="810"/>
      <c r="AW258" s="817"/>
      <c r="AX258" s="816">
        <f t="shared" si="243"/>
        <v>157.5</v>
      </c>
      <c r="AY258" s="810">
        <f t="shared" si="244"/>
        <v>157.5</v>
      </c>
      <c r="AZ258" s="810">
        <f t="shared" si="245"/>
        <v>157.5</v>
      </c>
      <c r="BA258" s="817">
        <f t="shared" si="246"/>
        <v>157.5</v>
      </c>
      <c r="BB258" s="822"/>
      <c r="BC258" s="810"/>
      <c r="BD258" s="810"/>
      <c r="BE258" s="810"/>
      <c r="BF258" s="810">
        <f>SUM(AT258:BE258)-I258</f>
        <v>0</v>
      </c>
      <c r="BG258" s="810"/>
      <c r="BH258" s="810"/>
      <c r="BI258" s="810"/>
      <c r="BJ258" s="946">
        <f>I258</f>
        <v>630</v>
      </c>
      <c r="BK258" s="810"/>
      <c r="BL258" s="810" t="s">
        <v>102</v>
      </c>
      <c r="BM258" s="810"/>
      <c r="BN258" s="946">
        <f t="shared" si="237"/>
        <v>157.5</v>
      </c>
      <c r="BO258" s="946">
        <f t="shared" si="238"/>
        <v>157.5</v>
      </c>
      <c r="BP258" s="946">
        <f t="shared" si="239"/>
        <v>157.5</v>
      </c>
      <c r="BQ258" s="946">
        <f t="shared" si="240"/>
        <v>157.5</v>
      </c>
      <c r="BR258" s="810">
        <f t="shared" si="223"/>
        <v>0</v>
      </c>
      <c r="BS258" s="825">
        <f>BN258+BO258+BP258+BQ258+$BS$290</f>
        <v>513110</v>
      </c>
      <c r="BT258" s="825">
        <f>BT252-BN258</f>
        <v>-157.5</v>
      </c>
      <c r="BU258" s="825">
        <f>BU252-BO258</f>
        <v>-157.5</v>
      </c>
      <c r="BV258" s="825">
        <f>BV252-BP258</f>
        <v>-157.5</v>
      </c>
      <c r="BW258" s="825">
        <f>BW252-BQ258</f>
        <v>-157.5</v>
      </c>
      <c r="BX258" s="825"/>
    </row>
    <row r="259" s="627" customFormat="1" ht="32" customHeight="1" spans="1:16384">
      <c r="A259" s="913">
        <v>45916</v>
      </c>
      <c r="B259" s="735" t="s">
        <v>1299</v>
      </c>
      <c r="C259" s="736" t="s">
        <v>119</v>
      </c>
      <c r="D259" s="737">
        <v>4500179587</v>
      </c>
      <c r="E259" s="914" t="s">
        <v>1307</v>
      </c>
      <c r="F259" s="737" t="s">
        <v>1308</v>
      </c>
      <c r="G259" s="739" t="s">
        <v>254</v>
      </c>
      <c r="H259" s="740" t="s">
        <v>84</v>
      </c>
      <c r="I259" s="765">
        <v>1170</v>
      </c>
      <c r="J259" s="765">
        <v>0</v>
      </c>
      <c r="K259" s="765">
        <v>2</v>
      </c>
      <c r="L259" s="765">
        <f t="shared" si="217"/>
        <v>585</v>
      </c>
      <c r="M259" s="766">
        <v>45972</v>
      </c>
      <c r="N259" s="766">
        <v>45968</v>
      </c>
      <c r="O259" s="767"/>
      <c r="P259" s="659" t="s">
        <v>93</v>
      </c>
      <c r="Q259" s="845"/>
      <c r="R259" s="845"/>
      <c r="S259" s="845"/>
      <c r="T259" s="845"/>
      <c r="U259" s="922"/>
      <c r="V259" s="767"/>
      <c r="W259" s="740" t="s">
        <v>1303</v>
      </c>
      <c r="X259" s="778"/>
      <c r="Y259" s="778" t="s">
        <v>85</v>
      </c>
      <c r="Z259" s="778"/>
      <c r="AA259" s="778"/>
      <c r="AB259" s="914" t="s">
        <v>1304</v>
      </c>
      <c r="AC259" s="765" t="s">
        <v>1305</v>
      </c>
      <c r="AD259" s="798">
        <v>2.84</v>
      </c>
      <c r="AE259" s="799">
        <f t="shared" si="247"/>
        <v>3322.8</v>
      </c>
      <c r="AF259" s="765" t="s">
        <v>1306</v>
      </c>
      <c r="AG259" s="765" t="s">
        <v>254</v>
      </c>
      <c r="AH259" s="765" t="s">
        <v>101</v>
      </c>
      <c r="AI259" s="803"/>
      <c r="AJ259" s="800">
        <f>I259</f>
        <v>1170</v>
      </c>
      <c r="AK259" s="803"/>
      <c r="AL259" s="810"/>
      <c r="AM259" s="876"/>
      <c r="AN259" s="810"/>
      <c r="AO259" s="886"/>
      <c r="AP259" s="810">
        <f t="shared" si="242"/>
        <v>1170</v>
      </c>
      <c r="AQ259" s="810"/>
      <c r="AR259" s="810"/>
      <c r="AS259" s="817"/>
      <c r="AT259" s="939"/>
      <c r="AU259" s="876"/>
      <c r="AV259" s="876"/>
      <c r="AW259" s="876"/>
      <c r="AX259" s="816">
        <f t="shared" si="243"/>
        <v>292.5</v>
      </c>
      <c r="AY259" s="810">
        <f t="shared" si="244"/>
        <v>292.5</v>
      </c>
      <c r="AZ259" s="810">
        <f t="shared" si="245"/>
        <v>292.5</v>
      </c>
      <c r="BA259" s="817">
        <f t="shared" si="246"/>
        <v>292.5</v>
      </c>
      <c r="BB259" s="810"/>
      <c r="BC259" s="810"/>
      <c r="BD259" s="810"/>
      <c r="BE259" s="810"/>
      <c r="BF259" s="810">
        <f>SUM(AT259:BE259)-I259</f>
        <v>0</v>
      </c>
      <c r="BG259" s="810"/>
      <c r="BH259" s="810"/>
      <c r="BI259" s="810"/>
      <c r="BJ259" s="946">
        <f>I259</f>
        <v>1170</v>
      </c>
      <c r="BK259" s="825"/>
      <c r="BL259" s="810" t="s">
        <v>102</v>
      </c>
      <c r="BM259" s="896"/>
      <c r="BN259" s="947">
        <f t="shared" si="237"/>
        <v>292.5</v>
      </c>
      <c r="BO259" s="947">
        <f t="shared" si="238"/>
        <v>292.5</v>
      </c>
      <c r="BP259" s="948">
        <f t="shared" si="239"/>
        <v>292.5</v>
      </c>
      <c r="BQ259" s="948">
        <f t="shared" si="240"/>
        <v>292.5</v>
      </c>
      <c r="BR259" s="765">
        <f t="shared" si="223"/>
        <v>0</v>
      </c>
      <c r="BS259" s="825">
        <f>BN259+BO259+BP259+BQ259+$BS$290</f>
        <v>513650</v>
      </c>
      <c r="BT259" s="825">
        <f>BT258-BN259</f>
        <v>-450</v>
      </c>
      <c r="BU259" s="825">
        <f>BU258-BO259</f>
        <v>-450</v>
      </c>
      <c r="BV259" s="825">
        <f>BV258-BP259</f>
        <v>-450</v>
      </c>
      <c r="BW259" s="825">
        <f>BW258-BQ259</f>
        <v>-450</v>
      </c>
      <c r="BX259" s="749"/>
      <c r="XEV259" s="913"/>
      <c r="XEW259" s="735"/>
      <c r="XEX259" s="736"/>
      <c r="XEY259" s="737"/>
      <c r="XEZ259" s="914"/>
      <c r="XFA259" s="737"/>
      <c r="XFB259" s="739"/>
      <c r="XFC259" s="740"/>
      <c r="XFD259" s="765"/>
    </row>
    <row r="260" s="628" customFormat="1" ht="32" customHeight="1" spans="1:76">
      <c r="A260" s="901">
        <v>45880</v>
      </c>
      <c r="B260" s="742" t="s">
        <v>1092</v>
      </c>
      <c r="C260" s="743" t="s">
        <v>119</v>
      </c>
      <c r="D260" s="744">
        <v>4500176585</v>
      </c>
      <c r="E260" s="902">
        <v>70072748</v>
      </c>
      <c r="F260" s="744" t="s">
        <v>1309</v>
      </c>
      <c r="G260" s="746" t="s">
        <v>83</v>
      </c>
      <c r="H260" s="747" t="s">
        <v>84</v>
      </c>
      <c r="I260" s="768">
        <v>600</v>
      </c>
      <c r="J260" s="768">
        <v>0</v>
      </c>
      <c r="K260" s="768">
        <v>8</v>
      </c>
      <c r="L260" s="768">
        <f t="shared" si="217"/>
        <v>75</v>
      </c>
      <c r="M260" s="769">
        <v>45981</v>
      </c>
      <c r="N260" s="769">
        <v>45978</v>
      </c>
      <c r="O260" s="770"/>
      <c r="P260" s="659" t="s">
        <v>93</v>
      </c>
      <c r="Q260" s="845"/>
      <c r="R260" s="845"/>
      <c r="S260" s="845"/>
      <c r="T260" s="845"/>
      <c r="U260" s="780" t="s">
        <v>1310</v>
      </c>
      <c r="V260" s="770"/>
      <c r="W260" s="747" t="s">
        <v>1311</v>
      </c>
      <c r="X260" s="781"/>
      <c r="Y260" s="781" t="s">
        <v>85</v>
      </c>
      <c r="Z260" s="781" t="s">
        <v>1312</v>
      </c>
      <c r="AA260" s="781"/>
      <c r="AB260" s="902" t="s">
        <v>1095</v>
      </c>
      <c r="AC260" s="768" t="s">
        <v>126</v>
      </c>
      <c r="AD260" s="801">
        <v>2.4958</v>
      </c>
      <c r="AE260" s="802">
        <f t="shared" si="247"/>
        <v>1497.48</v>
      </c>
      <c r="AF260" s="768" t="s">
        <v>1313</v>
      </c>
      <c r="AG260" s="746" t="s">
        <v>83</v>
      </c>
      <c r="AH260" s="768" t="s">
        <v>101</v>
      </c>
      <c r="AI260" s="910"/>
      <c r="AJ260" s="684">
        <f>I260</f>
        <v>600</v>
      </c>
      <c r="AK260" s="684"/>
      <c r="AL260" s="684"/>
      <c r="AM260" s="684"/>
      <c r="AN260" s="684"/>
      <c r="AO260" s="812"/>
      <c r="AP260" s="812">
        <f t="shared" si="242"/>
        <v>600</v>
      </c>
      <c r="AQ260" s="812"/>
      <c r="AR260" s="812"/>
      <c r="AS260" s="813"/>
      <c r="AT260" s="818"/>
      <c r="AU260" s="812"/>
      <c r="AV260" s="812"/>
      <c r="AW260" s="819"/>
      <c r="AX260" s="818">
        <f t="shared" si="243"/>
        <v>150</v>
      </c>
      <c r="AY260" s="812">
        <f t="shared" si="244"/>
        <v>150</v>
      </c>
      <c r="AZ260" s="812">
        <f t="shared" si="245"/>
        <v>150</v>
      </c>
      <c r="BA260" s="819">
        <f t="shared" si="246"/>
        <v>150</v>
      </c>
      <c r="BB260" s="823"/>
      <c r="BC260" s="812"/>
      <c r="BD260" s="812"/>
      <c r="BE260" s="812"/>
      <c r="BF260" s="812"/>
      <c r="BG260" s="812"/>
      <c r="BH260" s="812"/>
      <c r="BI260" s="812"/>
      <c r="BJ260" s="812">
        <f>I260</f>
        <v>600</v>
      </c>
      <c r="BK260" s="812"/>
      <c r="BL260" s="812" t="s">
        <v>102</v>
      </c>
      <c r="BM260" s="812"/>
      <c r="BN260" s="812">
        <f t="shared" si="237"/>
        <v>150</v>
      </c>
      <c r="BO260" s="812">
        <f t="shared" si="238"/>
        <v>150</v>
      </c>
      <c r="BP260" s="812">
        <f t="shared" si="239"/>
        <v>150</v>
      </c>
      <c r="BQ260" s="826">
        <f t="shared" si="240"/>
        <v>150</v>
      </c>
      <c r="BR260" s="812">
        <f t="shared" si="223"/>
        <v>0</v>
      </c>
      <c r="BS260" s="826"/>
      <c r="BT260" s="826"/>
      <c r="BU260" s="826"/>
      <c r="BV260" s="826"/>
      <c r="BW260" s="826"/>
      <c r="BX260" s="826"/>
    </row>
    <row r="261" s="628" customFormat="1" ht="32" customHeight="1" spans="1:76">
      <c r="A261" s="901">
        <v>45912</v>
      </c>
      <c r="B261" s="742" t="s">
        <v>325</v>
      </c>
      <c r="C261" s="743" t="s">
        <v>326</v>
      </c>
      <c r="D261" s="744">
        <v>4500179449</v>
      </c>
      <c r="E261" s="902">
        <v>5251218101</v>
      </c>
      <c r="F261" s="744" t="s">
        <v>1314</v>
      </c>
      <c r="G261" s="746" t="s">
        <v>83</v>
      </c>
      <c r="H261" s="747" t="s">
        <v>1315</v>
      </c>
      <c r="I261" s="768">
        <v>2640</v>
      </c>
      <c r="J261" s="768">
        <v>0</v>
      </c>
      <c r="K261" s="768">
        <v>8</v>
      </c>
      <c r="L261" s="768">
        <f t="shared" si="217"/>
        <v>330</v>
      </c>
      <c r="M261" s="769">
        <v>45981</v>
      </c>
      <c r="N261" s="769">
        <v>45978</v>
      </c>
      <c r="O261" s="770"/>
      <c r="P261" s="659" t="s">
        <v>93</v>
      </c>
      <c r="Q261" s="845"/>
      <c r="R261" s="845"/>
      <c r="S261" s="845"/>
      <c r="T261" s="845"/>
      <c r="U261" s="770" t="s">
        <v>1316</v>
      </c>
      <c r="V261" s="770"/>
      <c r="W261" s="747" t="s">
        <v>1311</v>
      </c>
      <c r="X261" s="781"/>
      <c r="Y261" s="781" t="s">
        <v>1317</v>
      </c>
      <c r="Z261" s="781"/>
      <c r="AA261" s="781"/>
      <c r="AB261" s="902" t="s">
        <v>1318</v>
      </c>
      <c r="AC261" s="768" t="s">
        <v>334</v>
      </c>
      <c r="AD261" s="801">
        <v>4.1178</v>
      </c>
      <c r="AE261" s="802">
        <f t="shared" si="247"/>
        <v>10870.992</v>
      </c>
      <c r="AF261" s="768" t="s">
        <v>1319</v>
      </c>
      <c r="AG261" s="746" t="s">
        <v>243</v>
      </c>
      <c r="AH261" s="768" t="s">
        <v>101</v>
      </c>
      <c r="AI261" s="904"/>
      <c r="AJ261" s="684"/>
      <c r="AK261" s="787"/>
      <c r="AL261" s="684">
        <f>I261</f>
        <v>2640</v>
      </c>
      <c r="AM261" s="787"/>
      <c r="AN261" s="684"/>
      <c r="AO261" s="861"/>
      <c r="AP261" s="812">
        <f t="shared" si="242"/>
        <v>2640</v>
      </c>
      <c r="AQ261" s="812"/>
      <c r="AR261" s="812"/>
      <c r="AS261" s="813"/>
      <c r="AT261" s="885"/>
      <c r="AU261" s="861"/>
      <c r="AV261" s="861"/>
      <c r="AW261" s="892"/>
      <c r="AX261" s="818">
        <f t="shared" si="243"/>
        <v>660</v>
      </c>
      <c r="AY261" s="812">
        <f t="shared" si="244"/>
        <v>660</v>
      </c>
      <c r="AZ261" s="812">
        <f t="shared" si="245"/>
        <v>660</v>
      </c>
      <c r="BA261" s="819">
        <f t="shared" si="246"/>
        <v>660</v>
      </c>
      <c r="BB261" s="823"/>
      <c r="BC261" s="812"/>
      <c r="BD261" s="812"/>
      <c r="BE261" s="812"/>
      <c r="BF261" s="812"/>
      <c r="BG261" s="812"/>
      <c r="BH261" s="812"/>
      <c r="BI261" s="812"/>
      <c r="BJ261" s="812">
        <f>I261</f>
        <v>2640</v>
      </c>
      <c r="BK261" s="812"/>
      <c r="BL261" s="812" t="s">
        <v>102</v>
      </c>
      <c r="BM261" s="861"/>
      <c r="BN261" s="812">
        <f t="shared" si="237"/>
        <v>660</v>
      </c>
      <c r="BO261" s="812">
        <f t="shared" si="238"/>
        <v>660</v>
      </c>
      <c r="BP261" s="812">
        <f t="shared" si="239"/>
        <v>660</v>
      </c>
      <c r="BQ261" s="826">
        <f t="shared" si="240"/>
        <v>660</v>
      </c>
      <c r="BR261" s="812">
        <f t="shared" si="223"/>
        <v>0</v>
      </c>
      <c r="BS261" s="826"/>
      <c r="BT261" s="826"/>
      <c r="BU261" s="826"/>
      <c r="BV261" s="826"/>
      <c r="BW261" s="826"/>
      <c r="BX261" s="826"/>
    </row>
    <row r="262" s="628" customFormat="1" ht="32" customHeight="1" spans="1:76">
      <c r="A262" s="901">
        <v>45912</v>
      </c>
      <c r="B262" s="742" t="s">
        <v>325</v>
      </c>
      <c r="C262" s="743" t="s">
        <v>326</v>
      </c>
      <c r="D262" s="744">
        <v>4500179449</v>
      </c>
      <c r="E262" s="902">
        <v>5251218101</v>
      </c>
      <c r="F262" s="744" t="s">
        <v>1320</v>
      </c>
      <c r="G262" s="746" t="s">
        <v>83</v>
      </c>
      <c r="H262" s="747" t="s">
        <v>1315</v>
      </c>
      <c r="I262" s="768">
        <v>2640</v>
      </c>
      <c r="J262" s="768">
        <v>0</v>
      </c>
      <c r="K262" s="768">
        <v>8</v>
      </c>
      <c r="L262" s="768">
        <f t="shared" si="217"/>
        <v>330</v>
      </c>
      <c r="M262" s="769">
        <v>45981</v>
      </c>
      <c r="N262" s="769">
        <v>45978</v>
      </c>
      <c r="O262" s="770"/>
      <c r="P262" s="659" t="s">
        <v>93</v>
      </c>
      <c r="Q262" s="845"/>
      <c r="R262" s="845"/>
      <c r="S262" s="845"/>
      <c r="T262" s="845"/>
      <c r="U262" s="770" t="s">
        <v>1316</v>
      </c>
      <c r="V262" s="770"/>
      <c r="W262" s="747" t="s">
        <v>1311</v>
      </c>
      <c r="X262" s="781"/>
      <c r="Y262" s="781" t="s">
        <v>1317</v>
      </c>
      <c r="Z262" s="781"/>
      <c r="AA262" s="781"/>
      <c r="AB262" s="902" t="s">
        <v>1318</v>
      </c>
      <c r="AC262" s="768" t="s">
        <v>334</v>
      </c>
      <c r="AD262" s="801">
        <v>4.1178</v>
      </c>
      <c r="AE262" s="802">
        <f t="shared" si="247"/>
        <v>10870.992</v>
      </c>
      <c r="AF262" s="768" t="s">
        <v>1319</v>
      </c>
      <c r="AG262" s="746" t="s">
        <v>243</v>
      </c>
      <c r="AH262" s="768" t="s">
        <v>101</v>
      </c>
      <c r="AI262" s="904"/>
      <c r="AJ262" s="684"/>
      <c r="AK262" s="787"/>
      <c r="AL262" s="684">
        <f>I262</f>
        <v>2640</v>
      </c>
      <c r="AM262" s="787"/>
      <c r="AN262" s="684"/>
      <c r="AO262" s="861"/>
      <c r="AP262" s="812">
        <f t="shared" si="242"/>
        <v>2640</v>
      </c>
      <c r="AQ262" s="812"/>
      <c r="AR262" s="812"/>
      <c r="AS262" s="813"/>
      <c r="AT262" s="885"/>
      <c r="AU262" s="861"/>
      <c r="AV262" s="861"/>
      <c r="AW262" s="892"/>
      <c r="AX262" s="818">
        <f t="shared" si="243"/>
        <v>660</v>
      </c>
      <c r="AY262" s="812">
        <f t="shared" si="244"/>
        <v>660</v>
      </c>
      <c r="AZ262" s="812">
        <f t="shared" si="245"/>
        <v>660</v>
      </c>
      <c r="BA262" s="819">
        <f t="shared" si="246"/>
        <v>660</v>
      </c>
      <c r="BB262" s="823"/>
      <c r="BC262" s="812"/>
      <c r="BD262" s="812"/>
      <c r="BE262" s="812"/>
      <c r="BF262" s="812"/>
      <c r="BG262" s="812"/>
      <c r="BH262" s="812"/>
      <c r="BI262" s="812"/>
      <c r="BJ262" s="812">
        <f>I262</f>
        <v>2640</v>
      </c>
      <c r="BK262" s="812"/>
      <c r="BL262" s="812" t="s">
        <v>102</v>
      </c>
      <c r="BM262" s="861"/>
      <c r="BN262" s="812">
        <f t="shared" si="237"/>
        <v>660</v>
      </c>
      <c r="BO262" s="812">
        <f t="shared" si="238"/>
        <v>660</v>
      </c>
      <c r="BP262" s="812">
        <f t="shared" si="239"/>
        <v>660</v>
      </c>
      <c r="BQ262" s="826">
        <f t="shared" si="240"/>
        <v>660</v>
      </c>
      <c r="BR262" s="812">
        <f t="shared" si="223"/>
        <v>0</v>
      </c>
      <c r="BS262" s="826"/>
      <c r="BT262" s="826"/>
      <c r="BU262" s="826"/>
      <c r="BV262" s="826"/>
      <c r="BW262" s="826"/>
      <c r="BX262" s="826"/>
    </row>
    <row r="263" s="628" customFormat="1" ht="32" customHeight="1" spans="1:76">
      <c r="A263" s="901">
        <v>45930</v>
      </c>
      <c r="B263" s="742" t="s">
        <v>1321</v>
      </c>
      <c r="C263" s="743" t="s">
        <v>658</v>
      </c>
      <c r="D263" s="744">
        <v>4500181046</v>
      </c>
      <c r="E263" s="902" t="s">
        <v>1322</v>
      </c>
      <c r="F263" s="744" t="s">
        <v>1323</v>
      </c>
      <c r="G263" s="746" t="s">
        <v>441</v>
      </c>
      <c r="H263" s="747" t="s">
        <v>442</v>
      </c>
      <c r="I263" s="768">
        <v>1280</v>
      </c>
      <c r="J263" s="768">
        <v>0</v>
      </c>
      <c r="K263" s="768">
        <v>8</v>
      </c>
      <c r="L263" s="768">
        <f t="shared" si="217"/>
        <v>160</v>
      </c>
      <c r="M263" s="769">
        <v>45988</v>
      </c>
      <c r="N263" s="769">
        <v>45985</v>
      </c>
      <c r="O263" s="770"/>
      <c r="P263" s="659" t="s">
        <v>93</v>
      </c>
      <c r="Q263" s="845"/>
      <c r="R263" s="845"/>
      <c r="S263" s="845"/>
      <c r="T263" s="845"/>
      <c r="U263" s="780" t="s">
        <v>1324</v>
      </c>
      <c r="V263" s="770"/>
      <c r="W263" s="747" t="s">
        <v>1325</v>
      </c>
      <c r="X263" s="781"/>
      <c r="Y263" s="770" t="s">
        <v>1326</v>
      </c>
      <c r="Z263" s="781"/>
      <c r="AA263" s="781"/>
      <c r="AB263" s="902" t="s">
        <v>1327</v>
      </c>
      <c r="AC263" s="768" t="s">
        <v>829</v>
      </c>
      <c r="AD263" s="801">
        <v>4.0075</v>
      </c>
      <c r="AE263" s="802">
        <f t="shared" si="247"/>
        <v>5129.6</v>
      </c>
      <c r="AF263" s="768" t="s">
        <v>1328</v>
      </c>
      <c r="AG263" s="746" t="s">
        <v>447</v>
      </c>
      <c r="AH263" s="768" t="s">
        <v>101</v>
      </c>
      <c r="AI263" s="909"/>
      <c r="AJ263" s="684"/>
      <c r="AK263" s="685"/>
      <c r="AL263" s="684">
        <f>I263</f>
        <v>1280</v>
      </c>
      <c r="AM263" s="685"/>
      <c r="AN263" s="684"/>
      <c r="AO263" s="863"/>
      <c r="AP263" s="812">
        <f t="shared" si="242"/>
        <v>1280</v>
      </c>
      <c r="AQ263" s="812"/>
      <c r="AR263" s="812"/>
      <c r="AS263" s="813"/>
      <c r="AT263" s="867"/>
      <c r="AU263" s="863"/>
      <c r="AV263" s="863"/>
      <c r="AW263" s="870"/>
      <c r="AX263" s="818">
        <f t="shared" si="243"/>
        <v>320</v>
      </c>
      <c r="AY263" s="812">
        <f t="shared" si="244"/>
        <v>320</v>
      </c>
      <c r="AZ263" s="812">
        <f t="shared" si="245"/>
        <v>320</v>
      </c>
      <c r="BA263" s="819">
        <f t="shared" si="246"/>
        <v>320</v>
      </c>
      <c r="BB263" s="823"/>
      <c r="BC263" s="812"/>
      <c r="BD263" s="812"/>
      <c r="BE263" s="812"/>
      <c r="BF263" s="812"/>
      <c r="BG263" s="812"/>
      <c r="BH263" s="812"/>
      <c r="BI263" s="812"/>
      <c r="BJ263" s="812"/>
      <c r="BK263" s="812">
        <f>I263</f>
        <v>1280</v>
      </c>
      <c r="BL263" s="812" t="s">
        <v>102</v>
      </c>
      <c r="BM263" s="863"/>
      <c r="BN263" s="812">
        <f t="shared" si="237"/>
        <v>320</v>
      </c>
      <c r="BO263" s="812">
        <f t="shared" si="238"/>
        <v>320</v>
      </c>
      <c r="BP263" s="826">
        <f t="shared" si="239"/>
        <v>320</v>
      </c>
      <c r="BQ263" s="826">
        <f t="shared" si="240"/>
        <v>320</v>
      </c>
      <c r="BR263" s="812">
        <f t="shared" si="223"/>
        <v>0</v>
      </c>
      <c r="BS263" s="826"/>
      <c r="BT263" s="826"/>
      <c r="BU263" s="826"/>
      <c r="BV263" s="826"/>
      <c r="BW263" s="826"/>
      <c r="BX263" s="826"/>
    </row>
    <row r="264" s="628" customFormat="1" ht="32" customHeight="1" spans="1:76">
      <c r="A264" s="901">
        <v>45959</v>
      </c>
      <c r="B264" s="742" t="s">
        <v>898</v>
      </c>
      <c r="C264" s="743" t="s">
        <v>899</v>
      </c>
      <c r="D264" s="744">
        <v>4500183478</v>
      </c>
      <c r="E264" s="902" t="s">
        <v>1329</v>
      </c>
      <c r="F264" s="744" t="s">
        <v>1330</v>
      </c>
      <c r="G264" s="746" t="s">
        <v>83</v>
      </c>
      <c r="H264" s="747" t="s">
        <v>84</v>
      </c>
      <c r="I264" s="768">
        <v>600</v>
      </c>
      <c r="J264" s="768">
        <v>0</v>
      </c>
      <c r="K264" s="768">
        <v>8</v>
      </c>
      <c r="L264" s="768">
        <f t="shared" si="217"/>
        <v>75</v>
      </c>
      <c r="M264" s="769">
        <v>46001</v>
      </c>
      <c r="N264" s="769">
        <v>45997</v>
      </c>
      <c r="O264" s="770"/>
      <c r="P264" s="659" t="s">
        <v>93</v>
      </c>
      <c r="Q264" s="845"/>
      <c r="R264" s="845"/>
      <c r="S264" s="845"/>
      <c r="T264" s="845"/>
      <c r="U264" s="780" t="s">
        <v>1331</v>
      </c>
      <c r="V264" s="770"/>
      <c r="W264" s="747" t="s">
        <v>1332</v>
      </c>
      <c r="X264" s="781"/>
      <c r="Y264" s="781" t="s">
        <v>1333</v>
      </c>
      <c r="Z264" s="781"/>
      <c r="AA264" s="781"/>
      <c r="AB264" s="902" t="s">
        <v>1334</v>
      </c>
      <c r="AC264" s="768" t="s">
        <v>472</v>
      </c>
      <c r="AD264" s="801">
        <v>4.1596</v>
      </c>
      <c r="AE264" s="802">
        <f t="shared" si="247"/>
        <v>2495.76</v>
      </c>
      <c r="AF264" s="768"/>
      <c r="AG264" s="746" t="s">
        <v>243</v>
      </c>
      <c r="AH264" s="768" t="s">
        <v>101</v>
      </c>
      <c r="AI264" s="909"/>
      <c r="AJ264" s="684"/>
      <c r="AK264" s="685"/>
      <c r="AL264" s="684">
        <f>I264</f>
        <v>600</v>
      </c>
      <c r="AM264" s="685"/>
      <c r="AN264" s="684"/>
      <c r="AO264" s="863"/>
      <c r="AP264" s="812">
        <f t="shared" si="242"/>
        <v>600</v>
      </c>
      <c r="AQ264" s="812"/>
      <c r="AR264" s="812"/>
      <c r="AS264" s="813"/>
      <c r="AT264" s="867"/>
      <c r="AU264" s="863"/>
      <c r="AV264" s="863"/>
      <c r="AW264" s="870"/>
      <c r="AX264" s="818">
        <f t="shared" si="243"/>
        <v>150</v>
      </c>
      <c r="AY264" s="812">
        <f t="shared" si="244"/>
        <v>150</v>
      </c>
      <c r="AZ264" s="812">
        <f t="shared" si="245"/>
        <v>150</v>
      </c>
      <c r="BA264" s="819">
        <f t="shared" si="246"/>
        <v>150</v>
      </c>
      <c r="BB264" s="823"/>
      <c r="BC264" s="812"/>
      <c r="BD264" s="812"/>
      <c r="BE264" s="812"/>
      <c r="BF264" s="812"/>
      <c r="BG264" s="812"/>
      <c r="BH264" s="812"/>
      <c r="BI264" s="812"/>
      <c r="BJ264" s="812">
        <f t="shared" ref="BJ264:BJ284" si="248">I264</f>
        <v>600</v>
      </c>
      <c r="BK264" s="812"/>
      <c r="BL264" s="812" t="s">
        <v>102</v>
      </c>
      <c r="BM264" s="863"/>
      <c r="BN264" s="812">
        <f t="shared" si="237"/>
        <v>150</v>
      </c>
      <c r="BO264" s="812">
        <f t="shared" si="238"/>
        <v>150</v>
      </c>
      <c r="BP264" s="812">
        <f t="shared" si="239"/>
        <v>150</v>
      </c>
      <c r="BQ264" s="826">
        <f t="shared" si="240"/>
        <v>150</v>
      </c>
      <c r="BR264" s="812">
        <f t="shared" si="223"/>
        <v>0</v>
      </c>
      <c r="BS264" s="826"/>
      <c r="BT264" s="826"/>
      <c r="BU264" s="826"/>
      <c r="BV264" s="826"/>
      <c r="BW264" s="826"/>
      <c r="BX264" s="826"/>
    </row>
    <row r="265" s="628" customFormat="1" ht="32" customHeight="1" spans="1:76">
      <c r="A265" s="901">
        <v>45978</v>
      </c>
      <c r="B265" s="742" t="s">
        <v>1092</v>
      </c>
      <c r="C265" s="743" t="s">
        <v>119</v>
      </c>
      <c r="D265" s="744">
        <v>4500185354</v>
      </c>
      <c r="E265" s="902">
        <v>70079741</v>
      </c>
      <c r="F265" s="744" t="s">
        <v>1335</v>
      </c>
      <c r="G265" s="746" t="s">
        <v>83</v>
      </c>
      <c r="H265" s="747" t="s">
        <v>84</v>
      </c>
      <c r="I265" s="768">
        <v>360</v>
      </c>
      <c r="J265" s="768">
        <v>0</v>
      </c>
      <c r="K265" s="768">
        <v>8</v>
      </c>
      <c r="L265" s="768">
        <f t="shared" si="217"/>
        <v>45</v>
      </c>
      <c r="M265" s="769">
        <v>46010</v>
      </c>
      <c r="N265" s="769">
        <v>46006</v>
      </c>
      <c r="O265" s="770"/>
      <c r="P265" s="659" t="s">
        <v>93</v>
      </c>
      <c r="Q265" s="845"/>
      <c r="R265" s="845"/>
      <c r="S265" s="845"/>
      <c r="T265" s="845"/>
      <c r="U265" s="780" t="s">
        <v>1336</v>
      </c>
      <c r="V265" s="770"/>
      <c r="W265" s="747" t="s">
        <v>1337</v>
      </c>
      <c r="X265" s="781"/>
      <c r="Y265" s="781" t="s">
        <v>85</v>
      </c>
      <c r="Z265" s="781" t="s">
        <v>1338</v>
      </c>
      <c r="AA265" s="781"/>
      <c r="AB265" s="902" t="s">
        <v>1095</v>
      </c>
      <c r="AC265" s="768" t="s">
        <v>1339</v>
      </c>
      <c r="AD265" s="801">
        <v>2.5025</v>
      </c>
      <c r="AE265" s="802">
        <f t="shared" si="247"/>
        <v>900.9</v>
      </c>
      <c r="AF265" s="768"/>
      <c r="AG265" s="768" t="s">
        <v>83</v>
      </c>
      <c r="AH265" s="768" t="s">
        <v>101</v>
      </c>
      <c r="AI265" s="904"/>
      <c r="AJ265" s="684">
        <f>I265</f>
        <v>360</v>
      </c>
      <c r="AK265" s="787"/>
      <c r="AL265" s="684"/>
      <c r="AM265" s="787"/>
      <c r="AN265" s="684"/>
      <c r="AO265" s="861"/>
      <c r="AP265" s="812">
        <f t="shared" si="242"/>
        <v>360</v>
      </c>
      <c r="AQ265" s="812"/>
      <c r="AR265" s="812"/>
      <c r="AS265" s="813"/>
      <c r="AT265" s="885"/>
      <c r="AU265" s="861"/>
      <c r="AV265" s="861"/>
      <c r="AW265" s="892"/>
      <c r="AX265" s="818">
        <f t="shared" si="243"/>
        <v>90</v>
      </c>
      <c r="AY265" s="812">
        <f t="shared" si="244"/>
        <v>90</v>
      </c>
      <c r="AZ265" s="812">
        <f t="shared" si="245"/>
        <v>90</v>
      </c>
      <c r="BA265" s="819">
        <f t="shared" si="246"/>
        <v>90</v>
      </c>
      <c r="BB265" s="823"/>
      <c r="BC265" s="812"/>
      <c r="BD265" s="812"/>
      <c r="BE265" s="812"/>
      <c r="BF265" s="812"/>
      <c r="BG265" s="812"/>
      <c r="BH265" s="812"/>
      <c r="BI265" s="812"/>
      <c r="BJ265" s="812">
        <f t="shared" si="248"/>
        <v>360</v>
      </c>
      <c r="BK265" s="812"/>
      <c r="BL265" s="812" t="s">
        <v>102</v>
      </c>
      <c r="BM265" s="861"/>
      <c r="BN265" s="812">
        <f t="shared" si="237"/>
        <v>90</v>
      </c>
      <c r="BO265" s="812">
        <f t="shared" si="238"/>
        <v>90</v>
      </c>
      <c r="BP265" s="812">
        <f t="shared" si="239"/>
        <v>90</v>
      </c>
      <c r="BQ265" s="826">
        <f t="shared" si="240"/>
        <v>90</v>
      </c>
      <c r="BR265" s="812">
        <f t="shared" si="223"/>
        <v>0</v>
      </c>
      <c r="BS265" s="826"/>
      <c r="BT265" s="826"/>
      <c r="BU265" s="826"/>
      <c r="BV265" s="826"/>
      <c r="BW265" s="826"/>
      <c r="BX265" s="826"/>
    </row>
    <row r="266" s="627" customFormat="1" ht="32" customHeight="1" spans="1:76">
      <c r="A266" s="913">
        <v>45959</v>
      </c>
      <c r="B266" s="735" t="s">
        <v>218</v>
      </c>
      <c r="C266" s="736" t="s">
        <v>183</v>
      </c>
      <c r="D266" s="737">
        <v>4500183596</v>
      </c>
      <c r="E266" s="914" t="s">
        <v>1340</v>
      </c>
      <c r="F266" s="737" t="s">
        <v>1341</v>
      </c>
      <c r="G266" s="739" t="s">
        <v>83</v>
      </c>
      <c r="H266" s="740" t="s">
        <v>84</v>
      </c>
      <c r="I266" s="765">
        <v>4000</v>
      </c>
      <c r="J266" s="765">
        <v>0</v>
      </c>
      <c r="K266" s="765">
        <v>8</v>
      </c>
      <c r="L266" s="765">
        <f t="shared" si="217"/>
        <v>500</v>
      </c>
      <c r="M266" s="766">
        <v>46007</v>
      </c>
      <c r="N266" s="766">
        <v>46003</v>
      </c>
      <c r="O266" s="767"/>
      <c r="P266" s="659" t="s">
        <v>93</v>
      </c>
      <c r="Q266" s="845"/>
      <c r="R266" s="845"/>
      <c r="S266" s="845"/>
      <c r="T266" s="845"/>
      <c r="U266" s="922" t="s">
        <v>1342</v>
      </c>
      <c r="V266" s="767"/>
      <c r="W266" s="740" t="s">
        <v>1332</v>
      </c>
      <c r="X266" s="778"/>
      <c r="Y266" s="778" t="s">
        <v>1343</v>
      </c>
      <c r="Z266" s="778"/>
      <c r="AA266" s="778"/>
      <c r="AB266" s="914" t="s">
        <v>1344</v>
      </c>
      <c r="AC266" s="765" t="s">
        <v>1345</v>
      </c>
      <c r="AD266" s="798">
        <v>4.1486</v>
      </c>
      <c r="AE266" s="799">
        <f t="shared" si="247"/>
        <v>16594.4</v>
      </c>
      <c r="AF266" s="765"/>
      <c r="AG266" s="765" t="s">
        <v>83</v>
      </c>
      <c r="AH266" s="765" t="s">
        <v>101</v>
      </c>
      <c r="AI266" s="934"/>
      <c r="AJ266" s="800">
        <f>I266</f>
        <v>4000</v>
      </c>
      <c r="AK266" s="803"/>
      <c r="AL266" s="800"/>
      <c r="AM266" s="803"/>
      <c r="AN266" s="800"/>
      <c r="AO266" s="876"/>
      <c r="AP266" s="810">
        <f t="shared" si="242"/>
        <v>4000</v>
      </c>
      <c r="AQ266" s="810"/>
      <c r="AR266" s="810"/>
      <c r="AS266" s="811"/>
      <c r="AT266" s="878"/>
      <c r="AU266" s="876"/>
      <c r="AV266" s="876"/>
      <c r="AW266" s="888"/>
      <c r="AX266" s="816">
        <f t="shared" si="243"/>
        <v>1000</v>
      </c>
      <c r="AY266" s="810">
        <f t="shared" si="244"/>
        <v>1000</v>
      </c>
      <c r="AZ266" s="810">
        <f t="shared" si="245"/>
        <v>1000</v>
      </c>
      <c r="BA266" s="817">
        <f t="shared" si="246"/>
        <v>1000</v>
      </c>
      <c r="BB266" s="822"/>
      <c r="BC266" s="810"/>
      <c r="BD266" s="810"/>
      <c r="BE266" s="810"/>
      <c r="BF266" s="810"/>
      <c r="BG266" s="810"/>
      <c r="BH266" s="810"/>
      <c r="BI266" s="810"/>
      <c r="BJ266" s="810">
        <f t="shared" si="248"/>
        <v>4000</v>
      </c>
      <c r="BK266" s="810"/>
      <c r="BL266" s="810" t="s">
        <v>102</v>
      </c>
      <c r="BM266" s="876"/>
      <c r="BN266" s="810">
        <f t="shared" si="237"/>
        <v>1000</v>
      </c>
      <c r="BO266" s="810">
        <f t="shared" si="238"/>
        <v>1000</v>
      </c>
      <c r="BP266" s="810">
        <f t="shared" si="239"/>
        <v>1000</v>
      </c>
      <c r="BQ266" s="825">
        <f t="shared" si="240"/>
        <v>1000</v>
      </c>
      <c r="BR266" s="810">
        <f t="shared" si="223"/>
        <v>0</v>
      </c>
      <c r="BS266" s="825"/>
      <c r="BT266" s="825"/>
      <c r="BU266" s="825"/>
      <c r="BV266" s="825"/>
      <c r="BW266" s="825"/>
      <c r="BX266" s="825"/>
    </row>
    <row r="267" s="628" customFormat="1" ht="32" customHeight="1" spans="1:76">
      <c r="A267" s="901">
        <v>45897</v>
      </c>
      <c r="B267" s="742" t="s">
        <v>1346</v>
      </c>
      <c r="C267" s="743" t="s">
        <v>326</v>
      </c>
      <c r="D267" s="744">
        <v>4500177857</v>
      </c>
      <c r="E267" s="902">
        <v>62007522</v>
      </c>
      <c r="F267" s="744" t="s">
        <v>1347</v>
      </c>
      <c r="G267" s="746" t="s">
        <v>83</v>
      </c>
      <c r="H267" s="747" t="s">
        <v>84</v>
      </c>
      <c r="I267" s="768">
        <v>704</v>
      </c>
      <c r="J267" s="768">
        <v>0</v>
      </c>
      <c r="K267" s="768">
        <v>8</v>
      </c>
      <c r="L267" s="768">
        <f t="shared" si="217"/>
        <v>88</v>
      </c>
      <c r="M267" s="769">
        <v>46006</v>
      </c>
      <c r="N267" s="769">
        <v>46002</v>
      </c>
      <c r="O267" s="770"/>
      <c r="P267" s="659" t="s">
        <v>93</v>
      </c>
      <c r="Q267" s="845"/>
      <c r="R267" s="845"/>
      <c r="S267" s="845"/>
      <c r="T267" s="845"/>
      <c r="U267" s="780" t="s">
        <v>177</v>
      </c>
      <c r="V267" s="770"/>
      <c r="W267" s="747" t="s">
        <v>1348</v>
      </c>
      <c r="X267" s="781"/>
      <c r="Y267" s="781" t="s">
        <v>1349</v>
      </c>
      <c r="Z267" s="781"/>
      <c r="AA267" s="781"/>
      <c r="AB267" s="902" t="s">
        <v>1350</v>
      </c>
      <c r="AC267" s="768" t="s">
        <v>233</v>
      </c>
      <c r="AD267" s="801">
        <v>4.1596</v>
      </c>
      <c r="AE267" s="802">
        <f t="shared" si="247"/>
        <v>2928.3584</v>
      </c>
      <c r="AF267" s="768"/>
      <c r="AG267" s="768" t="s">
        <v>243</v>
      </c>
      <c r="AH267" s="768" t="s">
        <v>101</v>
      </c>
      <c r="AI267" s="909"/>
      <c r="AJ267" s="684"/>
      <c r="AK267" s="685"/>
      <c r="AL267" s="684">
        <f>I267</f>
        <v>704</v>
      </c>
      <c r="AM267" s="685"/>
      <c r="AN267" s="684"/>
      <c r="AO267" s="863"/>
      <c r="AP267" s="812">
        <f t="shared" si="242"/>
        <v>704</v>
      </c>
      <c r="AQ267" s="812"/>
      <c r="AR267" s="812"/>
      <c r="AS267" s="813"/>
      <c r="AT267" s="867"/>
      <c r="AU267" s="863"/>
      <c r="AV267" s="863"/>
      <c r="AW267" s="870"/>
      <c r="AX267" s="818">
        <f t="shared" si="243"/>
        <v>176</v>
      </c>
      <c r="AY267" s="812">
        <f t="shared" si="244"/>
        <v>176</v>
      </c>
      <c r="AZ267" s="812">
        <f t="shared" si="245"/>
        <v>176</v>
      </c>
      <c r="BA267" s="819">
        <f t="shared" si="246"/>
        <v>176</v>
      </c>
      <c r="BB267" s="823"/>
      <c r="BC267" s="812"/>
      <c r="BD267" s="812"/>
      <c r="BE267" s="812"/>
      <c r="BF267" s="812"/>
      <c r="BG267" s="812"/>
      <c r="BH267" s="812"/>
      <c r="BI267" s="812"/>
      <c r="BJ267" s="812">
        <f t="shared" si="248"/>
        <v>704</v>
      </c>
      <c r="BK267" s="812"/>
      <c r="BL267" s="812" t="s">
        <v>102</v>
      </c>
      <c r="BM267" s="863"/>
      <c r="BN267" s="812">
        <f t="shared" si="237"/>
        <v>176</v>
      </c>
      <c r="BO267" s="812">
        <f t="shared" si="238"/>
        <v>176</v>
      </c>
      <c r="BP267" s="812">
        <f t="shared" si="239"/>
        <v>176</v>
      </c>
      <c r="BQ267" s="826">
        <f t="shared" si="240"/>
        <v>176</v>
      </c>
      <c r="BR267" s="812">
        <f t="shared" si="223"/>
        <v>0</v>
      </c>
      <c r="BS267" s="826"/>
      <c r="BT267" s="826"/>
      <c r="BU267" s="826"/>
      <c r="BV267" s="826"/>
      <c r="BW267" s="826"/>
      <c r="BX267" s="826"/>
    </row>
    <row r="268" s="628" customFormat="1" ht="32" customHeight="1" spans="1:76">
      <c r="A268" s="901">
        <v>45972</v>
      </c>
      <c r="B268" s="742" t="s">
        <v>1167</v>
      </c>
      <c r="C268" s="743" t="s">
        <v>449</v>
      </c>
      <c r="D268" s="744">
        <v>4500185221</v>
      </c>
      <c r="E268" s="902">
        <v>5000002057</v>
      </c>
      <c r="F268" s="744" t="s">
        <v>1351</v>
      </c>
      <c r="G268" s="746" t="s">
        <v>308</v>
      </c>
      <c r="H268" s="747" t="s">
        <v>84</v>
      </c>
      <c r="I268" s="768">
        <v>1200</v>
      </c>
      <c r="J268" s="768">
        <v>0</v>
      </c>
      <c r="K268" s="768">
        <v>4</v>
      </c>
      <c r="L268" s="768">
        <f t="shared" si="217"/>
        <v>300</v>
      </c>
      <c r="M268" s="769">
        <v>46014</v>
      </c>
      <c r="N268" s="918">
        <v>46010</v>
      </c>
      <c r="O268" s="770"/>
      <c r="P268" s="659" t="s">
        <v>93</v>
      </c>
      <c r="Q268" s="845"/>
      <c r="R268" s="845"/>
      <c r="S268" s="845"/>
      <c r="T268" s="845"/>
      <c r="U268" s="780" t="s">
        <v>1352</v>
      </c>
      <c r="V268" s="770"/>
      <c r="W268" s="747" t="s">
        <v>1353</v>
      </c>
      <c r="X268" s="781"/>
      <c r="Y268" s="781" t="s">
        <v>1354</v>
      </c>
      <c r="Z268" s="781" t="s">
        <v>1355</v>
      </c>
      <c r="AA268" s="781"/>
      <c r="AB268" s="902" t="s">
        <v>1356</v>
      </c>
      <c r="AC268" s="768" t="s">
        <v>813</v>
      </c>
      <c r="AD268" s="801">
        <v>4.035</v>
      </c>
      <c r="AE268" s="802">
        <f t="shared" si="247"/>
        <v>4842</v>
      </c>
      <c r="AF268" s="768"/>
      <c r="AG268" s="768" t="s">
        <v>458</v>
      </c>
      <c r="AH268" s="768" t="s">
        <v>101</v>
      </c>
      <c r="AI268" s="910"/>
      <c r="AJ268" s="684">
        <f t="shared" ref="AJ268:AJ273" si="249">I268</f>
        <v>1200</v>
      </c>
      <c r="AK268" s="684"/>
      <c r="AL268" s="684"/>
      <c r="AM268" s="684"/>
      <c r="AN268" s="684"/>
      <c r="AO268" s="812"/>
      <c r="AP268" s="812"/>
      <c r="AQ268" s="812"/>
      <c r="AR268" s="812">
        <f>I268</f>
        <v>1200</v>
      </c>
      <c r="AS268" s="813"/>
      <c r="AT268" s="818"/>
      <c r="AU268" s="812"/>
      <c r="AV268" s="812"/>
      <c r="AW268" s="819"/>
      <c r="AX268" s="818"/>
      <c r="AY268" s="812"/>
      <c r="AZ268" s="812"/>
      <c r="BA268" s="819"/>
      <c r="BB268" s="823">
        <f>I268/4</f>
        <v>300</v>
      </c>
      <c r="BC268" s="812">
        <f>I268/4</f>
        <v>300</v>
      </c>
      <c r="BD268" s="812">
        <f>I268/4</f>
        <v>300</v>
      </c>
      <c r="BE268" s="812">
        <f>I268/4</f>
        <v>300</v>
      </c>
      <c r="BF268" s="812"/>
      <c r="BG268" s="812"/>
      <c r="BH268" s="812"/>
      <c r="BI268" s="812"/>
      <c r="BJ268" s="812">
        <f t="shared" si="248"/>
        <v>1200</v>
      </c>
      <c r="BK268" s="812"/>
      <c r="BL268" s="812" t="s">
        <v>814</v>
      </c>
      <c r="BM268" s="812"/>
      <c r="BN268" s="812">
        <f t="shared" si="237"/>
        <v>300</v>
      </c>
      <c r="BO268" s="812">
        <f t="shared" si="238"/>
        <v>300</v>
      </c>
      <c r="BP268" s="812">
        <f t="shared" si="239"/>
        <v>300</v>
      </c>
      <c r="BQ268" s="826">
        <f t="shared" si="240"/>
        <v>300</v>
      </c>
      <c r="BR268" s="812">
        <f t="shared" si="223"/>
        <v>0</v>
      </c>
      <c r="BS268" s="826"/>
      <c r="BT268" s="826"/>
      <c r="BU268" s="826"/>
      <c r="BV268" s="826"/>
      <c r="BW268" s="826"/>
      <c r="BX268" s="826"/>
    </row>
    <row r="269" s="628" customFormat="1" ht="32" customHeight="1" spans="1:76">
      <c r="A269" s="901">
        <v>45965</v>
      </c>
      <c r="B269" s="742" t="s">
        <v>218</v>
      </c>
      <c r="C269" s="743" t="s">
        <v>183</v>
      </c>
      <c r="D269" s="744">
        <v>4500184385</v>
      </c>
      <c r="E269" s="902" t="s">
        <v>1357</v>
      </c>
      <c r="F269" s="744" t="s">
        <v>1358</v>
      </c>
      <c r="G269" s="746" t="s">
        <v>83</v>
      </c>
      <c r="H269" s="747" t="s">
        <v>84</v>
      </c>
      <c r="I269" s="768">
        <v>4000</v>
      </c>
      <c r="J269" s="768">
        <v>0</v>
      </c>
      <c r="K269" s="768">
        <v>8</v>
      </c>
      <c r="L269" s="768">
        <f t="shared" si="217"/>
        <v>500</v>
      </c>
      <c r="M269" s="769">
        <v>46010</v>
      </c>
      <c r="N269" s="769">
        <v>46006</v>
      </c>
      <c r="O269" s="770"/>
      <c r="P269" s="659" t="s">
        <v>93</v>
      </c>
      <c r="Q269" s="845"/>
      <c r="R269" s="845"/>
      <c r="S269" s="845"/>
      <c r="T269" s="845"/>
      <c r="U269" s="780" t="s">
        <v>1359</v>
      </c>
      <c r="V269" s="770"/>
      <c r="W269" s="747" t="s">
        <v>148</v>
      </c>
      <c r="X269" s="781"/>
      <c r="Y269" s="781" t="s">
        <v>1360</v>
      </c>
      <c r="Z269" s="781"/>
      <c r="AA269" s="781"/>
      <c r="AB269" s="902" t="s">
        <v>1361</v>
      </c>
      <c r="AC269" s="768" t="s">
        <v>1345</v>
      </c>
      <c r="AD269" s="801">
        <v>4.1486</v>
      </c>
      <c r="AE269" s="802">
        <f t="shared" si="247"/>
        <v>16594.4</v>
      </c>
      <c r="AF269" s="768"/>
      <c r="AG269" s="768" t="s">
        <v>83</v>
      </c>
      <c r="AH269" s="768" t="s">
        <v>101</v>
      </c>
      <c r="AI269" s="909"/>
      <c r="AJ269" s="684">
        <f t="shared" si="249"/>
        <v>4000</v>
      </c>
      <c r="AK269" s="685"/>
      <c r="AL269" s="684"/>
      <c r="AM269" s="685"/>
      <c r="AN269" s="684"/>
      <c r="AO269" s="863"/>
      <c r="AP269" s="812">
        <f t="shared" ref="AP269:AP284" si="250">I269</f>
        <v>4000</v>
      </c>
      <c r="AQ269" s="812"/>
      <c r="AR269" s="812"/>
      <c r="AS269" s="813"/>
      <c r="AT269" s="867"/>
      <c r="AU269" s="863"/>
      <c r="AV269" s="863"/>
      <c r="AW269" s="870"/>
      <c r="AX269" s="818">
        <f t="shared" ref="AX269:AX280" si="251">I269/4</f>
        <v>1000</v>
      </c>
      <c r="AY269" s="812">
        <f>I269/4</f>
        <v>1000</v>
      </c>
      <c r="AZ269" s="812">
        <f>I269/4</f>
        <v>1000</v>
      </c>
      <c r="BA269" s="819">
        <f>I269/4</f>
        <v>1000</v>
      </c>
      <c r="BB269" s="823"/>
      <c r="BC269" s="812"/>
      <c r="BD269" s="812"/>
      <c r="BE269" s="812"/>
      <c r="BF269" s="812"/>
      <c r="BG269" s="812"/>
      <c r="BH269" s="812"/>
      <c r="BI269" s="812"/>
      <c r="BJ269" s="812">
        <f t="shared" si="248"/>
        <v>4000</v>
      </c>
      <c r="BK269" s="812"/>
      <c r="BL269" s="812" t="s">
        <v>102</v>
      </c>
      <c r="BM269" s="863"/>
      <c r="BN269" s="812">
        <f t="shared" si="237"/>
        <v>1000</v>
      </c>
      <c r="BO269" s="812">
        <f t="shared" si="238"/>
        <v>1000</v>
      </c>
      <c r="BP269" s="812">
        <f t="shared" si="239"/>
        <v>1000</v>
      </c>
      <c r="BQ269" s="826">
        <f t="shared" si="240"/>
        <v>1000</v>
      </c>
      <c r="BR269" s="812">
        <f t="shared" si="223"/>
        <v>0</v>
      </c>
      <c r="BS269" s="826"/>
      <c r="BT269" s="826"/>
      <c r="BU269" s="826"/>
      <c r="BV269" s="826"/>
      <c r="BW269" s="826"/>
      <c r="BX269" s="826"/>
    </row>
    <row r="270" s="628" customFormat="1" ht="32" customHeight="1" spans="1:76">
      <c r="A270" s="901">
        <v>45965</v>
      </c>
      <c r="B270" s="742" t="s">
        <v>218</v>
      </c>
      <c r="C270" s="743" t="s">
        <v>183</v>
      </c>
      <c r="D270" s="744">
        <v>4500184385</v>
      </c>
      <c r="E270" s="902" t="s">
        <v>1362</v>
      </c>
      <c r="F270" s="744" t="s">
        <v>1363</v>
      </c>
      <c r="G270" s="746" t="s">
        <v>83</v>
      </c>
      <c r="H270" s="747" t="s">
        <v>84</v>
      </c>
      <c r="I270" s="768">
        <v>4000</v>
      </c>
      <c r="J270" s="768">
        <v>0</v>
      </c>
      <c r="K270" s="768">
        <v>8</v>
      </c>
      <c r="L270" s="768">
        <f t="shared" si="217"/>
        <v>500</v>
      </c>
      <c r="M270" s="769">
        <v>46014</v>
      </c>
      <c r="N270" s="918">
        <f>M270-4</f>
        <v>46010</v>
      </c>
      <c r="O270" s="770"/>
      <c r="P270" s="659" t="s">
        <v>93</v>
      </c>
      <c r="Q270" s="845"/>
      <c r="R270" s="845"/>
      <c r="S270" s="845"/>
      <c r="T270" s="845"/>
      <c r="U270" s="780" t="s">
        <v>1359</v>
      </c>
      <c r="V270" s="770"/>
      <c r="W270" s="747" t="s">
        <v>148</v>
      </c>
      <c r="X270" s="781"/>
      <c r="Y270" s="781" t="s">
        <v>1360</v>
      </c>
      <c r="Z270" s="781"/>
      <c r="AA270" s="781"/>
      <c r="AB270" s="902" t="s">
        <v>1361</v>
      </c>
      <c r="AC270" s="768" t="s">
        <v>1345</v>
      </c>
      <c r="AD270" s="801">
        <v>4.1486</v>
      </c>
      <c r="AE270" s="802">
        <f t="shared" si="247"/>
        <v>16594.4</v>
      </c>
      <c r="AF270" s="768"/>
      <c r="AG270" s="768" t="s">
        <v>83</v>
      </c>
      <c r="AH270" s="768" t="s">
        <v>101</v>
      </c>
      <c r="AI270" s="909"/>
      <c r="AJ270" s="684">
        <f t="shared" si="249"/>
        <v>4000</v>
      </c>
      <c r="AK270" s="685"/>
      <c r="AL270" s="684"/>
      <c r="AM270" s="685"/>
      <c r="AN270" s="684"/>
      <c r="AO270" s="863"/>
      <c r="AP270" s="812">
        <f t="shared" si="250"/>
        <v>4000</v>
      </c>
      <c r="AQ270" s="812"/>
      <c r="AR270" s="812"/>
      <c r="AS270" s="813"/>
      <c r="AT270" s="867"/>
      <c r="AU270" s="863"/>
      <c r="AV270" s="863"/>
      <c r="AW270" s="870"/>
      <c r="AX270" s="818">
        <f t="shared" si="251"/>
        <v>1000</v>
      </c>
      <c r="AY270" s="812">
        <f>I270/4</f>
        <v>1000</v>
      </c>
      <c r="AZ270" s="812">
        <f>I270/4</f>
        <v>1000</v>
      </c>
      <c r="BA270" s="819">
        <f>I270/4</f>
        <v>1000</v>
      </c>
      <c r="BB270" s="823"/>
      <c r="BC270" s="812"/>
      <c r="BD270" s="812"/>
      <c r="BE270" s="812"/>
      <c r="BF270" s="812"/>
      <c r="BG270" s="812"/>
      <c r="BH270" s="812"/>
      <c r="BI270" s="812"/>
      <c r="BJ270" s="812">
        <f t="shared" si="248"/>
        <v>4000</v>
      </c>
      <c r="BK270" s="812"/>
      <c r="BL270" s="812" t="s">
        <v>102</v>
      </c>
      <c r="BM270" s="863"/>
      <c r="BN270" s="812">
        <f t="shared" si="237"/>
        <v>1000</v>
      </c>
      <c r="BO270" s="812">
        <f t="shared" si="238"/>
        <v>1000</v>
      </c>
      <c r="BP270" s="812">
        <f t="shared" si="239"/>
        <v>1000</v>
      </c>
      <c r="BQ270" s="826">
        <f t="shared" si="240"/>
        <v>1000</v>
      </c>
      <c r="BR270" s="812">
        <f t="shared" si="223"/>
        <v>0</v>
      </c>
      <c r="BS270" s="826"/>
      <c r="BT270" s="826"/>
      <c r="BU270" s="826"/>
      <c r="BV270" s="826"/>
      <c r="BW270" s="826"/>
      <c r="BX270" s="826"/>
    </row>
    <row r="271" s="625" customFormat="1" ht="32" customHeight="1" spans="1:76">
      <c r="A271" s="642">
        <v>45985</v>
      </c>
      <c r="B271" s="643" t="s">
        <v>1364</v>
      </c>
      <c r="C271" s="644" t="s">
        <v>1365</v>
      </c>
      <c r="D271" s="645">
        <v>4500186837</v>
      </c>
      <c r="E271" s="650"/>
      <c r="F271" s="645" t="s">
        <v>1366</v>
      </c>
      <c r="G271" s="649" t="s">
        <v>83</v>
      </c>
      <c r="H271" s="648" t="s">
        <v>84</v>
      </c>
      <c r="I271" s="657">
        <v>200</v>
      </c>
      <c r="J271" s="657">
        <v>0</v>
      </c>
      <c r="K271" s="657">
        <v>8</v>
      </c>
      <c r="L271" s="657">
        <f t="shared" si="217"/>
        <v>25</v>
      </c>
      <c r="M271" s="658">
        <v>46016</v>
      </c>
      <c r="N271" s="919">
        <v>46013</v>
      </c>
      <c r="O271" s="659"/>
      <c r="P271" s="659" t="s">
        <v>93</v>
      </c>
      <c r="Q271" s="845"/>
      <c r="R271" s="845"/>
      <c r="S271" s="845"/>
      <c r="T271" s="845"/>
      <c r="U271" s="777" t="s">
        <v>1367</v>
      </c>
      <c r="V271" s="659"/>
      <c r="W271" s="648" t="s">
        <v>1368</v>
      </c>
      <c r="X271" s="666"/>
      <c r="Y271" s="666" t="s">
        <v>85</v>
      </c>
      <c r="Z271" s="666"/>
      <c r="AA271" s="666"/>
      <c r="AB271" s="650" t="s">
        <v>1369</v>
      </c>
      <c r="AC271" s="657" t="s">
        <v>1370</v>
      </c>
      <c r="AD271" s="681">
        <v>4.0187</v>
      </c>
      <c r="AE271" s="682">
        <f t="shared" si="247"/>
        <v>803.74</v>
      </c>
      <c r="AF271" s="657"/>
      <c r="AG271" s="657" t="s">
        <v>83</v>
      </c>
      <c r="AH271" s="657" t="s">
        <v>101</v>
      </c>
      <c r="AI271" s="935"/>
      <c r="AJ271" s="683">
        <f t="shared" si="249"/>
        <v>200</v>
      </c>
      <c r="AK271" s="785"/>
      <c r="AL271" s="683"/>
      <c r="AM271" s="785"/>
      <c r="AN271" s="683"/>
      <c r="AO271" s="707"/>
      <c r="AP271" s="694">
        <f t="shared" si="250"/>
        <v>200</v>
      </c>
      <c r="AQ271" s="694"/>
      <c r="AR271" s="694"/>
      <c r="AS271" s="695"/>
      <c r="AT271" s="708"/>
      <c r="AU271" s="707"/>
      <c r="AV271" s="707"/>
      <c r="AW271" s="709"/>
      <c r="AX271" s="705">
        <f t="shared" si="251"/>
        <v>50</v>
      </c>
      <c r="AY271" s="694">
        <f>I271/4</f>
        <v>50</v>
      </c>
      <c r="AZ271" s="694">
        <f>I271/4</f>
        <v>50</v>
      </c>
      <c r="BA271" s="706">
        <f>I271/4</f>
        <v>50</v>
      </c>
      <c r="BB271" s="715"/>
      <c r="BC271" s="694"/>
      <c r="BD271" s="694"/>
      <c r="BE271" s="694"/>
      <c r="BF271" s="694"/>
      <c r="BG271" s="694"/>
      <c r="BH271" s="694"/>
      <c r="BI271" s="694"/>
      <c r="BJ271" s="694">
        <f t="shared" si="248"/>
        <v>200</v>
      </c>
      <c r="BK271" s="694"/>
      <c r="BL271" s="694" t="s">
        <v>102</v>
      </c>
      <c r="BM271" s="707"/>
      <c r="BN271" s="694">
        <f t="shared" si="237"/>
        <v>50</v>
      </c>
      <c r="BO271" s="694">
        <f t="shared" si="238"/>
        <v>50</v>
      </c>
      <c r="BP271" s="694">
        <f t="shared" si="239"/>
        <v>50</v>
      </c>
      <c r="BQ271" s="721">
        <f t="shared" si="240"/>
        <v>50</v>
      </c>
      <c r="BR271" s="694">
        <f t="shared" si="223"/>
        <v>0</v>
      </c>
      <c r="BS271" s="721"/>
      <c r="BT271" s="721"/>
      <c r="BU271" s="721"/>
      <c r="BV271" s="721"/>
      <c r="BW271" s="721"/>
      <c r="BX271" s="721"/>
    </row>
    <row r="272" s="625" customFormat="1" ht="32" customHeight="1" spans="1:76">
      <c r="A272" s="642">
        <v>45982</v>
      </c>
      <c r="B272" s="643" t="s">
        <v>847</v>
      </c>
      <c r="C272" s="644" t="s">
        <v>1371</v>
      </c>
      <c r="D272" s="645">
        <v>4500186548</v>
      </c>
      <c r="E272" s="650" t="s">
        <v>1372</v>
      </c>
      <c r="F272" s="645" t="s">
        <v>1373</v>
      </c>
      <c r="G272" s="649" t="s">
        <v>851</v>
      </c>
      <c r="H272" s="648" t="s">
        <v>84</v>
      </c>
      <c r="I272" s="657">
        <v>1000</v>
      </c>
      <c r="J272" s="657">
        <v>0</v>
      </c>
      <c r="K272" s="657">
        <v>1</v>
      </c>
      <c r="L272" s="657">
        <f t="shared" si="217"/>
        <v>1000</v>
      </c>
      <c r="M272" s="658">
        <v>46017</v>
      </c>
      <c r="N272" s="919">
        <v>46013</v>
      </c>
      <c r="O272" s="659"/>
      <c r="P272" s="659" t="s">
        <v>93</v>
      </c>
      <c r="Q272" s="845"/>
      <c r="R272" s="845"/>
      <c r="S272" s="845"/>
      <c r="T272" s="845"/>
      <c r="U272" s="777" t="s">
        <v>1374</v>
      </c>
      <c r="V272" s="659"/>
      <c r="W272" s="648" t="s">
        <v>203</v>
      </c>
      <c r="X272" s="666"/>
      <c r="Y272" s="666" t="s">
        <v>1375</v>
      </c>
      <c r="Z272" s="666"/>
      <c r="AA272" s="666"/>
      <c r="AB272" s="650" t="s">
        <v>1376</v>
      </c>
      <c r="AC272" s="657" t="s">
        <v>1377</v>
      </c>
      <c r="AD272" s="681">
        <v>4.3083</v>
      </c>
      <c r="AE272" s="682">
        <f t="shared" si="247"/>
        <v>4308.3</v>
      </c>
      <c r="AF272" s="657"/>
      <c r="AG272" s="657" t="s">
        <v>851</v>
      </c>
      <c r="AH272" s="657" t="s">
        <v>101</v>
      </c>
      <c r="AI272" s="935"/>
      <c r="AJ272" s="683">
        <f t="shared" si="249"/>
        <v>1000</v>
      </c>
      <c r="AK272" s="785"/>
      <c r="AL272" s="683"/>
      <c r="AM272" s="785"/>
      <c r="AN272" s="683"/>
      <c r="AO272" s="707"/>
      <c r="AP272" s="694">
        <f t="shared" si="250"/>
        <v>1000</v>
      </c>
      <c r="AQ272" s="694"/>
      <c r="AR272" s="694"/>
      <c r="AS272" s="695"/>
      <c r="AT272" s="708"/>
      <c r="AU272" s="707"/>
      <c r="AV272" s="707"/>
      <c r="AW272" s="709"/>
      <c r="AX272" s="705">
        <f t="shared" si="251"/>
        <v>250</v>
      </c>
      <c r="AY272" s="694">
        <f>AX272</f>
        <v>250</v>
      </c>
      <c r="AZ272" s="694">
        <f>AX272</f>
        <v>250</v>
      </c>
      <c r="BA272" s="706">
        <f>AX272</f>
        <v>250</v>
      </c>
      <c r="BB272" s="715"/>
      <c r="BC272" s="694"/>
      <c r="BD272" s="694"/>
      <c r="BE272" s="694"/>
      <c r="BF272" s="694"/>
      <c r="BG272" s="694"/>
      <c r="BH272" s="694"/>
      <c r="BI272" s="694"/>
      <c r="BJ272" s="694">
        <f t="shared" si="248"/>
        <v>1000</v>
      </c>
      <c r="BK272" s="694"/>
      <c r="BL272" s="694" t="s">
        <v>102</v>
      </c>
      <c r="BM272" s="707"/>
      <c r="BN272" s="694">
        <f t="shared" si="237"/>
        <v>250</v>
      </c>
      <c r="BO272" s="694">
        <f t="shared" si="238"/>
        <v>250</v>
      </c>
      <c r="BP272" s="694">
        <f t="shared" si="239"/>
        <v>250</v>
      </c>
      <c r="BQ272" s="721">
        <f t="shared" si="240"/>
        <v>250</v>
      </c>
      <c r="BR272" s="694">
        <f t="shared" si="223"/>
        <v>0</v>
      </c>
      <c r="BS272" s="721">
        <f>BN272+BO272+BP272+BQ272+$BS$290</f>
        <v>513480</v>
      </c>
      <c r="BT272" s="721"/>
      <c r="BU272" s="721"/>
      <c r="BV272" s="721"/>
      <c r="BW272" s="721"/>
      <c r="BX272" s="721"/>
    </row>
    <row r="273" s="625" customFormat="1" ht="32" customHeight="1" spans="1:76">
      <c r="A273" s="642">
        <v>45992</v>
      </c>
      <c r="B273" s="643" t="s">
        <v>182</v>
      </c>
      <c r="C273" s="644" t="s">
        <v>183</v>
      </c>
      <c r="D273" s="645">
        <v>4500187528</v>
      </c>
      <c r="E273" s="650">
        <v>2950867452</v>
      </c>
      <c r="F273" s="645" t="s">
        <v>1378</v>
      </c>
      <c r="G273" s="649" t="s">
        <v>186</v>
      </c>
      <c r="H273" s="648" t="s">
        <v>187</v>
      </c>
      <c r="I273" s="657">
        <v>968</v>
      </c>
      <c r="J273" s="657">
        <v>0</v>
      </c>
      <c r="K273" s="657">
        <v>88</v>
      </c>
      <c r="L273" s="657">
        <f t="shared" si="217"/>
        <v>11</v>
      </c>
      <c r="M273" s="658">
        <v>46034</v>
      </c>
      <c r="N273" s="919">
        <v>46030</v>
      </c>
      <c r="O273" s="659"/>
      <c r="P273" s="659" t="s">
        <v>93</v>
      </c>
      <c r="Q273" s="923">
        <v>968</v>
      </c>
      <c r="R273" s="924">
        <f>Q273-I273</f>
        <v>0</v>
      </c>
      <c r="S273" s="845" t="s">
        <v>85</v>
      </c>
      <c r="T273" s="845" t="s">
        <v>1379</v>
      </c>
      <c r="U273" s="777" t="s">
        <v>1380</v>
      </c>
      <c r="V273" s="659"/>
      <c r="W273" s="648" t="s">
        <v>1381</v>
      </c>
      <c r="X273" s="666"/>
      <c r="Y273" s="666" t="s">
        <v>85</v>
      </c>
      <c r="Z273" s="666"/>
      <c r="AA273" s="666"/>
      <c r="AB273" s="650" t="s">
        <v>1382</v>
      </c>
      <c r="AC273" s="657" t="s">
        <v>1345</v>
      </c>
      <c r="AD273" s="681">
        <v>39.6701</v>
      </c>
      <c r="AE273" s="682">
        <f>AD273*L273</f>
        <v>436.3711</v>
      </c>
      <c r="AF273" s="657"/>
      <c r="AG273" s="657" t="s">
        <v>186</v>
      </c>
      <c r="AH273" s="657" t="s">
        <v>101</v>
      </c>
      <c r="AI273" s="935"/>
      <c r="AJ273" s="683">
        <f t="shared" si="249"/>
        <v>968</v>
      </c>
      <c r="AK273" s="785"/>
      <c r="AL273" s="683"/>
      <c r="AM273" s="785"/>
      <c r="AN273" s="683"/>
      <c r="AO273" s="707"/>
      <c r="AP273" s="694">
        <f t="shared" si="250"/>
        <v>968</v>
      </c>
      <c r="AQ273" s="694"/>
      <c r="AR273" s="694"/>
      <c r="AS273" s="695"/>
      <c r="AT273" s="708"/>
      <c r="AU273" s="707"/>
      <c r="AV273" s="707"/>
      <c r="AW273" s="709"/>
      <c r="AX273" s="705">
        <f t="shared" si="251"/>
        <v>242</v>
      </c>
      <c r="AY273" s="694">
        <f>I273/4</f>
        <v>242</v>
      </c>
      <c r="AZ273" s="694">
        <f>I273/4</f>
        <v>242</v>
      </c>
      <c r="BA273" s="706">
        <f>I273/4</f>
        <v>242</v>
      </c>
      <c r="BB273" s="715"/>
      <c r="BC273" s="694"/>
      <c r="BD273" s="694"/>
      <c r="BE273" s="694"/>
      <c r="BF273" s="694"/>
      <c r="BG273" s="694"/>
      <c r="BH273" s="694"/>
      <c r="BI273" s="694"/>
      <c r="BJ273" s="694">
        <f t="shared" si="248"/>
        <v>968</v>
      </c>
      <c r="BK273" s="694"/>
      <c r="BL273" s="694" t="s">
        <v>102</v>
      </c>
      <c r="BM273" s="707"/>
      <c r="BN273" s="694">
        <f t="shared" si="237"/>
        <v>242</v>
      </c>
      <c r="BO273" s="694">
        <f t="shared" si="238"/>
        <v>242</v>
      </c>
      <c r="BP273" s="694">
        <f t="shared" si="239"/>
        <v>242</v>
      </c>
      <c r="BQ273" s="694">
        <f t="shared" si="240"/>
        <v>242</v>
      </c>
      <c r="BR273" s="694">
        <f t="shared" si="223"/>
        <v>0</v>
      </c>
      <c r="BS273" s="721">
        <f>BN273+BO273+BP273+BQ273+$BS$290</f>
        <v>513448</v>
      </c>
      <c r="BT273" s="721"/>
      <c r="BU273" s="721"/>
      <c r="BV273" s="721"/>
      <c r="BW273" s="721"/>
      <c r="BX273" s="721"/>
    </row>
    <row r="274" s="625" customFormat="1" ht="32" customHeight="1" spans="1:76">
      <c r="A274" s="642">
        <v>45978</v>
      </c>
      <c r="B274" s="643" t="s">
        <v>1383</v>
      </c>
      <c r="C274" s="644" t="s">
        <v>606</v>
      </c>
      <c r="D274" s="645">
        <v>4500185782</v>
      </c>
      <c r="E274" s="650"/>
      <c r="F274" s="645" t="s">
        <v>1384</v>
      </c>
      <c r="G274" s="649" t="s">
        <v>83</v>
      </c>
      <c r="H274" s="648" t="s">
        <v>84</v>
      </c>
      <c r="I274" s="657">
        <v>2504</v>
      </c>
      <c r="J274" s="657">
        <v>0</v>
      </c>
      <c r="K274" s="657">
        <v>8</v>
      </c>
      <c r="L274" s="657">
        <f t="shared" si="217"/>
        <v>313</v>
      </c>
      <c r="M274" s="658">
        <v>46027</v>
      </c>
      <c r="N274" s="919">
        <v>46023</v>
      </c>
      <c r="O274" s="659"/>
      <c r="P274" s="659" t="s">
        <v>93</v>
      </c>
      <c r="Q274" s="923">
        <v>2504</v>
      </c>
      <c r="R274" s="924">
        <f>Q274-I274</f>
        <v>0</v>
      </c>
      <c r="S274" s="845" t="s">
        <v>1385</v>
      </c>
      <c r="T274" s="845" t="s">
        <v>1379</v>
      </c>
      <c r="U274" s="777" t="s">
        <v>1386</v>
      </c>
      <c r="V274" s="659"/>
      <c r="W274" s="648" t="s">
        <v>1387</v>
      </c>
      <c r="X274" s="666"/>
      <c r="Y274" s="666" t="s">
        <v>1388</v>
      </c>
      <c r="Z274" s="666"/>
      <c r="AA274" s="666"/>
      <c r="AB274" s="650" t="s">
        <v>1389</v>
      </c>
      <c r="AC274" s="657" t="s">
        <v>1090</v>
      </c>
      <c r="AD274" s="681">
        <v>4.1486</v>
      </c>
      <c r="AE274" s="682">
        <f>AD274*I274</f>
        <v>10388.0944</v>
      </c>
      <c r="AF274" s="657"/>
      <c r="AG274" s="657" t="s">
        <v>243</v>
      </c>
      <c r="AH274" s="657" t="s">
        <v>101</v>
      </c>
      <c r="AI274" s="905"/>
      <c r="AJ274" s="683"/>
      <c r="AK274" s="790"/>
      <c r="AL274" s="683">
        <f>I274</f>
        <v>2504</v>
      </c>
      <c r="AM274" s="790"/>
      <c r="AN274" s="683"/>
      <c r="AO274" s="881"/>
      <c r="AP274" s="694">
        <f t="shared" si="250"/>
        <v>2504</v>
      </c>
      <c r="AQ274" s="694"/>
      <c r="AR274" s="694"/>
      <c r="AS274" s="695"/>
      <c r="AT274" s="882"/>
      <c r="AU274" s="881"/>
      <c r="AV274" s="881"/>
      <c r="AW274" s="890"/>
      <c r="AX274" s="705">
        <f t="shared" si="251"/>
        <v>626</v>
      </c>
      <c r="AY274" s="694">
        <f>I274/4</f>
        <v>626</v>
      </c>
      <c r="AZ274" s="694">
        <f>I274/4</f>
        <v>626</v>
      </c>
      <c r="BA274" s="706">
        <f>I274/4</f>
        <v>626</v>
      </c>
      <c r="BB274" s="715"/>
      <c r="BC274" s="694"/>
      <c r="BD274" s="694"/>
      <c r="BE274" s="694"/>
      <c r="BF274" s="694"/>
      <c r="BG274" s="694"/>
      <c r="BH274" s="694"/>
      <c r="BI274" s="694"/>
      <c r="BJ274" s="694">
        <f t="shared" si="248"/>
        <v>2504</v>
      </c>
      <c r="BK274" s="694"/>
      <c r="BL274" s="694" t="s">
        <v>102</v>
      </c>
      <c r="BM274" s="881"/>
      <c r="BN274" s="694">
        <f t="shared" si="237"/>
        <v>626</v>
      </c>
      <c r="BO274" s="694">
        <f t="shared" si="238"/>
        <v>626</v>
      </c>
      <c r="BP274" s="694">
        <f t="shared" si="239"/>
        <v>626</v>
      </c>
      <c r="BQ274" s="721">
        <f t="shared" si="240"/>
        <v>626</v>
      </c>
      <c r="BR274" s="694">
        <f t="shared" si="223"/>
        <v>0</v>
      </c>
      <c r="BS274" s="721"/>
      <c r="BT274" s="721"/>
      <c r="BU274" s="721"/>
      <c r="BV274" s="721"/>
      <c r="BW274" s="721"/>
      <c r="BX274" s="721"/>
    </row>
    <row r="275" s="625" customFormat="1" ht="32" customHeight="1" spans="1:76">
      <c r="A275" s="642">
        <v>45993</v>
      </c>
      <c r="B275" s="643" t="s">
        <v>1390</v>
      </c>
      <c r="C275" s="644" t="s">
        <v>1391</v>
      </c>
      <c r="D275" s="645">
        <v>4500187640</v>
      </c>
      <c r="E275" s="650" t="s">
        <v>1392</v>
      </c>
      <c r="F275" s="645" t="s">
        <v>1393</v>
      </c>
      <c r="G275" s="649" t="s">
        <v>83</v>
      </c>
      <c r="H275" s="648" t="s">
        <v>84</v>
      </c>
      <c r="I275" s="657">
        <v>704</v>
      </c>
      <c r="J275" s="657">
        <v>0</v>
      </c>
      <c r="K275" s="657">
        <v>8</v>
      </c>
      <c r="L275" s="657">
        <f t="shared" si="217"/>
        <v>88</v>
      </c>
      <c r="M275" s="658">
        <v>46042</v>
      </c>
      <c r="N275" s="919">
        <v>46038</v>
      </c>
      <c r="O275" s="659"/>
      <c r="P275" s="659" t="s">
        <v>93</v>
      </c>
      <c r="Q275" s="923">
        <v>704</v>
      </c>
      <c r="R275" s="925">
        <f>Q275-I275</f>
        <v>0</v>
      </c>
      <c r="S275" s="845" t="s">
        <v>1385</v>
      </c>
      <c r="T275" s="845" t="s">
        <v>1379</v>
      </c>
      <c r="U275" s="777" t="s">
        <v>1394</v>
      </c>
      <c r="V275" s="659"/>
      <c r="W275" s="648" t="s">
        <v>1387</v>
      </c>
      <c r="X275" s="666"/>
      <c r="Y275" s="666" t="s">
        <v>1395</v>
      </c>
      <c r="Z275" s="666"/>
      <c r="AA275" s="666"/>
      <c r="AB275" s="650" t="s">
        <v>1396</v>
      </c>
      <c r="AC275" s="657" t="s">
        <v>233</v>
      </c>
      <c r="AD275" s="681">
        <v>4.1596</v>
      </c>
      <c r="AE275" s="682">
        <f>AD275*I275</f>
        <v>2928.3584</v>
      </c>
      <c r="AF275" s="657"/>
      <c r="AG275" s="657" t="s">
        <v>243</v>
      </c>
      <c r="AH275" s="657" t="s">
        <v>101</v>
      </c>
      <c r="AI275" s="935"/>
      <c r="AJ275" s="683"/>
      <c r="AK275" s="785"/>
      <c r="AL275" s="683">
        <f>I275</f>
        <v>704</v>
      </c>
      <c r="AM275" s="785"/>
      <c r="AN275" s="683"/>
      <c r="AO275" s="707"/>
      <c r="AP275" s="694">
        <f t="shared" si="250"/>
        <v>704</v>
      </c>
      <c r="AQ275" s="694"/>
      <c r="AR275" s="694"/>
      <c r="AS275" s="695"/>
      <c r="AT275" s="708"/>
      <c r="AU275" s="707"/>
      <c r="AV275" s="707"/>
      <c r="AW275" s="709"/>
      <c r="AX275" s="705">
        <f t="shared" si="251"/>
        <v>176</v>
      </c>
      <c r="AY275" s="694">
        <f>I275/4</f>
        <v>176</v>
      </c>
      <c r="AZ275" s="694">
        <f>I275/4</f>
        <v>176</v>
      </c>
      <c r="BA275" s="706">
        <f>I275/4</f>
        <v>176</v>
      </c>
      <c r="BB275" s="715"/>
      <c r="BC275" s="694"/>
      <c r="BD275" s="694"/>
      <c r="BE275" s="694"/>
      <c r="BF275" s="694"/>
      <c r="BG275" s="694"/>
      <c r="BH275" s="694"/>
      <c r="BI275" s="694"/>
      <c r="BJ275" s="694">
        <f t="shared" si="248"/>
        <v>704</v>
      </c>
      <c r="BK275" s="694"/>
      <c r="BL275" s="694" t="s">
        <v>102</v>
      </c>
      <c r="BM275" s="707"/>
      <c r="BN275" s="694">
        <f t="shared" si="237"/>
        <v>176</v>
      </c>
      <c r="BO275" s="694">
        <f t="shared" si="238"/>
        <v>176</v>
      </c>
      <c r="BP275" s="694">
        <f t="shared" si="239"/>
        <v>176</v>
      </c>
      <c r="BQ275" s="721">
        <f t="shared" si="240"/>
        <v>176</v>
      </c>
      <c r="BR275" s="694">
        <f t="shared" si="223"/>
        <v>0</v>
      </c>
      <c r="BS275" s="721"/>
      <c r="BT275" s="721"/>
      <c r="BU275" s="721"/>
      <c r="BV275" s="721"/>
      <c r="BW275" s="721"/>
      <c r="BX275" s="721"/>
    </row>
    <row r="276" s="625" customFormat="1" ht="32" customHeight="1" spans="1:76">
      <c r="A276" s="642">
        <v>45974</v>
      </c>
      <c r="B276" s="643" t="s">
        <v>218</v>
      </c>
      <c r="C276" s="644" t="s">
        <v>183</v>
      </c>
      <c r="D276" s="645">
        <v>4500185539</v>
      </c>
      <c r="E276" s="650" t="s">
        <v>1397</v>
      </c>
      <c r="F276" s="645" t="s">
        <v>1398</v>
      </c>
      <c r="G276" s="649" t="s">
        <v>83</v>
      </c>
      <c r="H276" s="648" t="s">
        <v>84</v>
      </c>
      <c r="I276" s="657">
        <v>4000</v>
      </c>
      <c r="J276" s="657">
        <v>0</v>
      </c>
      <c r="K276" s="657">
        <v>8</v>
      </c>
      <c r="L276" s="657">
        <f t="shared" si="217"/>
        <v>500</v>
      </c>
      <c r="M276" s="658">
        <v>46038</v>
      </c>
      <c r="N276" s="919">
        <v>46034</v>
      </c>
      <c r="O276" s="659"/>
      <c r="P276" s="659" t="s">
        <v>93</v>
      </c>
      <c r="Q276" s="923">
        <v>4000</v>
      </c>
      <c r="R276" s="925">
        <f>Q276-I276</f>
        <v>0</v>
      </c>
      <c r="S276" s="845" t="s">
        <v>1385</v>
      </c>
      <c r="T276" s="845" t="s">
        <v>1379</v>
      </c>
      <c r="U276" s="777" t="s">
        <v>1380</v>
      </c>
      <c r="V276" s="659"/>
      <c r="W276" s="648" t="s">
        <v>351</v>
      </c>
      <c r="X276" s="666"/>
      <c r="Y276" s="666" t="s">
        <v>1360</v>
      </c>
      <c r="Z276" s="666"/>
      <c r="AA276" s="666"/>
      <c r="AB276" s="650" t="s">
        <v>1361</v>
      </c>
      <c r="AC276" s="657" t="s">
        <v>1345</v>
      </c>
      <c r="AD276" s="681">
        <v>4.1486</v>
      </c>
      <c r="AE276" s="682">
        <f>AD276*I276</f>
        <v>16594.4</v>
      </c>
      <c r="AF276" s="657"/>
      <c r="AG276" s="657" t="s">
        <v>83</v>
      </c>
      <c r="AH276" s="657" t="s">
        <v>101</v>
      </c>
      <c r="AI276" s="908"/>
      <c r="AJ276" s="683">
        <f>I276</f>
        <v>4000</v>
      </c>
      <c r="AK276" s="683"/>
      <c r="AL276" s="683"/>
      <c r="AM276" s="683"/>
      <c r="AN276" s="683"/>
      <c r="AO276" s="694"/>
      <c r="AP276" s="694">
        <f t="shared" si="250"/>
        <v>4000</v>
      </c>
      <c r="AQ276" s="694"/>
      <c r="AR276" s="694"/>
      <c r="AS276" s="695"/>
      <c r="AT276" s="705"/>
      <c r="AU276" s="694"/>
      <c r="AV276" s="694"/>
      <c r="AW276" s="706"/>
      <c r="AX276" s="705">
        <f t="shared" si="251"/>
        <v>1000</v>
      </c>
      <c r="AY276" s="694">
        <f>I276/4</f>
        <v>1000</v>
      </c>
      <c r="AZ276" s="694">
        <f>I276/4</f>
        <v>1000</v>
      </c>
      <c r="BA276" s="706">
        <f>I276/4</f>
        <v>1000</v>
      </c>
      <c r="BB276" s="715"/>
      <c r="BC276" s="694"/>
      <c r="BD276" s="694"/>
      <c r="BE276" s="694"/>
      <c r="BF276" s="694"/>
      <c r="BG276" s="694"/>
      <c r="BH276" s="694"/>
      <c r="BI276" s="694"/>
      <c r="BJ276" s="694">
        <f t="shared" si="248"/>
        <v>4000</v>
      </c>
      <c r="BK276" s="694"/>
      <c r="BL276" s="694" t="s">
        <v>102</v>
      </c>
      <c r="BM276" s="694"/>
      <c r="BN276" s="694">
        <f t="shared" si="237"/>
        <v>1000</v>
      </c>
      <c r="BO276" s="694">
        <f t="shared" si="238"/>
        <v>1000</v>
      </c>
      <c r="BP276" s="694">
        <f t="shared" si="239"/>
        <v>1000</v>
      </c>
      <c r="BQ276" s="721">
        <f t="shared" si="240"/>
        <v>1000</v>
      </c>
      <c r="BR276" s="694">
        <f t="shared" si="223"/>
        <v>0</v>
      </c>
      <c r="BS276" s="721"/>
      <c r="BT276" s="721"/>
      <c r="BU276" s="721"/>
      <c r="BV276" s="721"/>
      <c r="BW276" s="721"/>
      <c r="BX276" s="721"/>
    </row>
    <row r="277" s="625" customFormat="1" ht="32" customHeight="1" spans="1:76">
      <c r="A277" s="642">
        <v>45993</v>
      </c>
      <c r="B277" s="643" t="s">
        <v>218</v>
      </c>
      <c r="C277" s="644" t="s">
        <v>183</v>
      </c>
      <c r="D277" s="645">
        <v>4500187663</v>
      </c>
      <c r="E277" s="650" t="s">
        <v>1399</v>
      </c>
      <c r="F277" s="645" t="s">
        <v>1400</v>
      </c>
      <c r="G277" s="649" t="s">
        <v>83</v>
      </c>
      <c r="H277" s="648" t="s">
        <v>84</v>
      </c>
      <c r="I277" s="657">
        <v>4000</v>
      </c>
      <c r="J277" s="657">
        <v>0</v>
      </c>
      <c r="K277" s="657">
        <v>8</v>
      </c>
      <c r="L277" s="657">
        <f t="shared" si="217"/>
        <v>500</v>
      </c>
      <c r="M277" s="658">
        <v>46038</v>
      </c>
      <c r="N277" s="919">
        <v>46034</v>
      </c>
      <c r="O277" s="659"/>
      <c r="P277" s="659" t="s">
        <v>93</v>
      </c>
      <c r="Q277" s="923">
        <v>4000</v>
      </c>
      <c r="R277" s="925">
        <f>Q277-I277</f>
        <v>0</v>
      </c>
      <c r="S277" s="845" t="s">
        <v>1385</v>
      </c>
      <c r="T277" s="845" t="s">
        <v>1379</v>
      </c>
      <c r="U277" s="777"/>
      <c r="V277" s="659"/>
      <c r="W277" s="648" t="s">
        <v>342</v>
      </c>
      <c r="X277" s="666"/>
      <c r="Y277" s="666" t="s">
        <v>1360</v>
      </c>
      <c r="Z277" s="666"/>
      <c r="AA277" s="666"/>
      <c r="AB277" s="650" t="s">
        <v>1401</v>
      </c>
      <c r="AC277" s="657" t="s">
        <v>1345</v>
      </c>
      <c r="AD277" s="681">
        <v>4.1486</v>
      </c>
      <c r="AE277" s="682">
        <f>AD277*I277</f>
        <v>16594.4</v>
      </c>
      <c r="AF277" s="657"/>
      <c r="AG277" s="657" t="s">
        <v>83</v>
      </c>
      <c r="AH277" s="657" t="s">
        <v>101</v>
      </c>
      <c r="AI277" s="935"/>
      <c r="AJ277" s="683">
        <f>I277</f>
        <v>4000</v>
      </c>
      <c r="AK277" s="785"/>
      <c r="AL277" s="683"/>
      <c r="AM277" s="785"/>
      <c r="AN277" s="683"/>
      <c r="AO277" s="707"/>
      <c r="AP277" s="694">
        <f t="shared" si="250"/>
        <v>4000</v>
      </c>
      <c r="AQ277" s="694"/>
      <c r="AR277" s="694"/>
      <c r="AS277" s="695"/>
      <c r="AT277" s="708"/>
      <c r="AU277" s="707"/>
      <c r="AV277" s="707"/>
      <c r="AW277" s="709"/>
      <c r="AX277" s="705">
        <f t="shared" si="251"/>
        <v>1000</v>
      </c>
      <c r="AY277" s="694">
        <f>I277/4</f>
        <v>1000</v>
      </c>
      <c r="AZ277" s="694">
        <f>I277/4</f>
        <v>1000</v>
      </c>
      <c r="BA277" s="706">
        <f>I277/4</f>
        <v>1000</v>
      </c>
      <c r="BB277" s="715"/>
      <c r="BC277" s="694"/>
      <c r="BD277" s="694"/>
      <c r="BE277" s="694"/>
      <c r="BF277" s="694"/>
      <c r="BG277" s="694"/>
      <c r="BH277" s="694"/>
      <c r="BI277" s="694"/>
      <c r="BJ277" s="694">
        <f t="shared" si="248"/>
        <v>4000</v>
      </c>
      <c r="BK277" s="694"/>
      <c r="BL277" s="694" t="s">
        <v>102</v>
      </c>
      <c r="BM277" s="707"/>
      <c r="BN277" s="694">
        <f t="shared" si="237"/>
        <v>1000</v>
      </c>
      <c r="BO277" s="694">
        <f t="shared" si="238"/>
        <v>1000</v>
      </c>
      <c r="BP277" s="694">
        <f t="shared" si="239"/>
        <v>1000</v>
      </c>
      <c r="BQ277" s="721">
        <f t="shared" si="240"/>
        <v>1000</v>
      </c>
      <c r="BR277" s="694">
        <f t="shared" si="223"/>
        <v>0</v>
      </c>
      <c r="BS277" s="721"/>
      <c r="BT277" s="721"/>
      <c r="BU277" s="721"/>
      <c r="BV277" s="721"/>
      <c r="BW277" s="721"/>
      <c r="BX277" s="721"/>
    </row>
    <row r="278" s="625" customFormat="1" ht="32" customHeight="1" spans="1:76">
      <c r="A278" s="642">
        <v>45996</v>
      </c>
      <c r="B278" s="643" t="s">
        <v>218</v>
      </c>
      <c r="C278" s="644" t="s">
        <v>183</v>
      </c>
      <c r="D278" s="645">
        <v>4500188247</v>
      </c>
      <c r="E278" s="650" t="s">
        <v>1402</v>
      </c>
      <c r="F278" s="645" t="s">
        <v>1403</v>
      </c>
      <c r="G278" s="649" t="s">
        <v>83</v>
      </c>
      <c r="H278" s="648" t="s">
        <v>84</v>
      </c>
      <c r="I278" s="657">
        <v>2560</v>
      </c>
      <c r="J278" s="657">
        <v>0</v>
      </c>
      <c r="K278" s="657">
        <v>8</v>
      </c>
      <c r="L278" s="657">
        <f>I278/K278</f>
        <v>320</v>
      </c>
      <c r="M278" s="658">
        <v>46057</v>
      </c>
      <c r="N278" s="919">
        <v>46053</v>
      </c>
      <c r="O278" s="659"/>
      <c r="P278" s="659" t="s">
        <v>93</v>
      </c>
      <c r="Q278" s="845"/>
      <c r="R278" s="925">
        <f>Q278-I278</f>
        <v>-2560</v>
      </c>
      <c r="S278" s="845"/>
      <c r="T278" s="845"/>
      <c r="U278" s="777" t="s">
        <v>1404</v>
      </c>
      <c r="V278" s="659"/>
      <c r="W278" s="648" t="s">
        <v>1387</v>
      </c>
      <c r="X278" s="666"/>
      <c r="Y278" s="666" t="s">
        <v>1360</v>
      </c>
      <c r="Z278" s="666"/>
      <c r="AA278" s="666"/>
      <c r="AB278" s="650" t="s">
        <v>1401</v>
      </c>
      <c r="AC278" s="657" t="s">
        <v>1345</v>
      </c>
      <c r="AD278" s="681">
        <v>4.1486</v>
      </c>
      <c r="AE278" s="682">
        <f t="shared" ref="AE278:AE283" si="252">AD278*I278</f>
        <v>10620.416</v>
      </c>
      <c r="AF278" s="657"/>
      <c r="AG278" s="657" t="s">
        <v>83</v>
      </c>
      <c r="AH278" s="657" t="s">
        <v>101</v>
      </c>
      <c r="AI278" s="935"/>
      <c r="AJ278" s="683">
        <f t="shared" ref="AJ278:AJ283" si="253">I278</f>
        <v>2560</v>
      </c>
      <c r="AK278" s="785"/>
      <c r="AL278" s="683"/>
      <c r="AM278" s="785"/>
      <c r="AN278" s="683"/>
      <c r="AO278" s="707"/>
      <c r="AP278" s="694">
        <f>I278</f>
        <v>2560</v>
      </c>
      <c r="AQ278" s="694"/>
      <c r="AR278" s="694"/>
      <c r="AS278" s="695"/>
      <c r="AT278" s="708"/>
      <c r="AU278" s="707"/>
      <c r="AV278" s="707"/>
      <c r="AW278" s="709"/>
      <c r="AX278" s="705">
        <f>I278/4</f>
        <v>640</v>
      </c>
      <c r="AY278" s="694">
        <f>I278/4</f>
        <v>640</v>
      </c>
      <c r="AZ278" s="694">
        <f>I278/4</f>
        <v>640</v>
      </c>
      <c r="BA278" s="706">
        <f>I278/4</f>
        <v>640</v>
      </c>
      <c r="BB278" s="715"/>
      <c r="BC278" s="694"/>
      <c r="BD278" s="694"/>
      <c r="BE278" s="694"/>
      <c r="BF278" s="694"/>
      <c r="BG278" s="694"/>
      <c r="BH278" s="694"/>
      <c r="BI278" s="694"/>
      <c r="BJ278" s="694">
        <f>I278</f>
        <v>2560</v>
      </c>
      <c r="BK278" s="694"/>
      <c r="BL278" s="694" t="s">
        <v>102</v>
      </c>
      <c r="BM278" s="707"/>
      <c r="BN278" s="694">
        <f>I278/4</f>
        <v>640</v>
      </c>
      <c r="BO278" s="694">
        <f>I278/4</f>
        <v>640</v>
      </c>
      <c r="BP278" s="694">
        <f>I278/4</f>
        <v>640</v>
      </c>
      <c r="BQ278" s="721">
        <f>I278/4</f>
        <v>640</v>
      </c>
      <c r="BR278" s="694">
        <f>BN278+BO278+BP278+BQ278-I278</f>
        <v>0</v>
      </c>
      <c r="BS278" s="721"/>
      <c r="BT278" s="721"/>
      <c r="BU278" s="721"/>
      <c r="BV278" s="721"/>
      <c r="BW278" s="721"/>
      <c r="BX278" s="721"/>
    </row>
    <row r="279" s="625" customFormat="1" ht="32" customHeight="1" spans="1:76">
      <c r="A279" s="642">
        <v>46014</v>
      </c>
      <c r="B279" s="643" t="s">
        <v>1084</v>
      </c>
      <c r="C279" s="644" t="s">
        <v>1085</v>
      </c>
      <c r="D279" s="645">
        <v>4500188307</v>
      </c>
      <c r="E279" s="650"/>
      <c r="F279" s="645" t="s">
        <v>1405</v>
      </c>
      <c r="G279" s="649" t="s">
        <v>83</v>
      </c>
      <c r="H279" s="648" t="s">
        <v>84</v>
      </c>
      <c r="I279" s="657">
        <v>120</v>
      </c>
      <c r="J279" s="657">
        <v>0</v>
      </c>
      <c r="K279" s="657">
        <v>8</v>
      </c>
      <c r="L279" s="657">
        <f>I279/K279</f>
        <v>15</v>
      </c>
      <c r="M279" s="658">
        <v>46052</v>
      </c>
      <c r="N279" s="658">
        <v>46048</v>
      </c>
      <c r="O279" s="659"/>
      <c r="P279" s="659" t="s">
        <v>93</v>
      </c>
      <c r="Q279" s="923"/>
      <c r="R279" s="925">
        <f>Q279-I279</f>
        <v>-120</v>
      </c>
      <c r="S279" s="845"/>
      <c r="T279" s="845" t="s">
        <v>1379</v>
      </c>
      <c r="U279" s="777" t="s">
        <v>1406</v>
      </c>
      <c r="V279" s="659"/>
      <c r="W279" s="648" t="s">
        <v>1407</v>
      </c>
      <c r="X279" s="666"/>
      <c r="Y279" s="666" t="s">
        <v>85</v>
      </c>
      <c r="Z279" s="666"/>
      <c r="AA279" s="666"/>
      <c r="AB279" s="650" t="s">
        <v>1408</v>
      </c>
      <c r="AC279" s="657" t="s">
        <v>1090</v>
      </c>
      <c r="AD279" s="681">
        <v>4.0874</v>
      </c>
      <c r="AE279" s="682">
        <f t="shared" si="252"/>
        <v>490.488</v>
      </c>
      <c r="AF279" s="657"/>
      <c r="AG279" s="657" t="s">
        <v>83</v>
      </c>
      <c r="AH279" s="657" t="s">
        <v>101</v>
      </c>
      <c r="AI279" s="935"/>
      <c r="AJ279" s="683">
        <f t="shared" si="253"/>
        <v>120</v>
      </c>
      <c r="AK279" s="785"/>
      <c r="AL279" s="683"/>
      <c r="AM279" s="785"/>
      <c r="AN279" s="683"/>
      <c r="AO279" s="707"/>
      <c r="AP279" s="694">
        <f>I279</f>
        <v>120</v>
      </c>
      <c r="AQ279" s="694"/>
      <c r="AR279" s="694"/>
      <c r="AS279" s="695"/>
      <c r="AT279" s="708"/>
      <c r="AU279" s="707"/>
      <c r="AV279" s="707"/>
      <c r="AW279" s="709"/>
      <c r="AX279" s="705">
        <f>I279/4</f>
        <v>30</v>
      </c>
      <c r="AY279" s="694">
        <f>I279/4</f>
        <v>30</v>
      </c>
      <c r="AZ279" s="694">
        <f>I279/4</f>
        <v>30</v>
      </c>
      <c r="BA279" s="706">
        <f>I279/4</f>
        <v>30</v>
      </c>
      <c r="BB279" s="715"/>
      <c r="BC279" s="694"/>
      <c r="BD279" s="694"/>
      <c r="BE279" s="694"/>
      <c r="BF279" s="694"/>
      <c r="BG279" s="694"/>
      <c r="BH279" s="694"/>
      <c r="BI279" s="694"/>
      <c r="BJ279" s="694">
        <f>I279</f>
        <v>120</v>
      </c>
      <c r="BK279" s="694"/>
      <c r="BL279" s="694" t="s">
        <v>102</v>
      </c>
      <c r="BM279" s="707"/>
      <c r="BN279" s="694">
        <f>I279/4</f>
        <v>30</v>
      </c>
      <c r="BO279" s="694">
        <f>I279/4</f>
        <v>30</v>
      </c>
      <c r="BP279" s="694">
        <f>I279/4</f>
        <v>30</v>
      </c>
      <c r="BQ279" s="721">
        <f>I279/4</f>
        <v>30</v>
      </c>
      <c r="BR279" s="694">
        <f>BN279+BO279+BP279+BQ279-I279</f>
        <v>0</v>
      </c>
      <c r="BS279" s="721"/>
      <c r="BT279" s="721"/>
      <c r="BU279" s="721"/>
      <c r="BV279" s="721"/>
      <c r="BW279" s="721"/>
      <c r="BX279" s="721"/>
    </row>
    <row r="280" s="625" customFormat="1" ht="32" customHeight="1" spans="1:76">
      <c r="A280" s="642">
        <v>46010</v>
      </c>
      <c r="B280" s="643" t="s">
        <v>959</v>
      </c>
      <c r="C280" s="644" t="s">
        <v>960</v>
      </c>
      <c r="D280" s="645">
        <v>4500189439</v>
      </c>
      <c r="E280" s="650"/>
      <c r="F280" s="645" t="s">
        <v>1409</v>
      </c>
      <c r="G280" s="649" t="s">
        <v>548</v>
      </c>
      <c r="H280" s="648" t="s">
        <v>4</v>
      </c>
      <c r="I280" s="657">
        <v>520</v>
      </c>
      <c r="J280" s="657">
        <v>0</v>
      </c>
      <c r="K280" s="657">
        <v>8</v>
      </c>
      <c r="L280" s="657">
        <f>I280/K280</f>
        <v>65</v>
      </c>
      <c r="M280" s="658">
        <v>46055</v>
      </c>
      <c r="N280" s="919">
        <v>46051</v>
      </c>
      <c r="O280" s="659"/>
      <c r="P280" s="659" t="s">
        <v>93</v>
      </c>
      <c r="Q280" s="845"/>
      <c r="R280" s="925">
        <f>Q280-I280</f>
        <v>-520</v>
      </c>
      <c r="S280" s="926" t="s">
        <v>1385</v>
      </c>
      <c r="T280" s="845" t="s">
        <v>1379</v>
      </c>
      <c r="U280" s="777" t="s">
        <v>1406</v>
      </c>
      <c r="V280" s="659"/>
      <c r="W280" s="648" t="s">
        <v>1410</v>
      </c>
      <c r="X280" s="666"/>
      <c r="Y280" s="666" t="s">
        <v>1411</v>
      </c>
      <c r="Z280" s="666"/>
      <c r="AA280" s="666"/>
      <c r="AB280" s="650" t="s">
        <v>1412</v>
      </c>
      <c r="AC280" s="657" t="s">
        <v>113</v>
      </c>
      <c r="AD280" s="681">
        <v>4.0075</v>
      </c>
      <c r="AE280" s="682">
        <f t="shared" si="252"/>
        <v>2083.9</v>
      </c>
      <c r="AF280" s="657"/>
      <c r="AG280" s="657" t="s">
        <v>548</v>
      </c>
      <c r="AH280" s="657" t="s">
        <v>101</v>
      </c>
      <c r="AI280" s="935"/>
      <c r="AJ280" s="683">
        <f t="shared" si="253"/>
        <v>520</v>
      </c>
      <c r="AK280" s="785"/>
      <c r="AL280" s="683"/>
      <c r="AM280" s="785"/>
      <c r="AN280" s="683"/>
      <c r="AO280" s="707"/>
      <c r="AP280" s="694">
        <f>I280</f>
        <v>520</v>
      </c>
      <c r="AQ280" s="694"/>
      <c r="AR280" s="694"/>
      <c r="AS280" s="695"/>
      <c r="AT280" s="708"/>
      <c r="AU280" s="707"/>
      <c r="AV280" s="707"/>
      <c r="AW280" s="709"/>
      <c r="AX280" s="705"/>
      <c r="AY280" s="694"/>
      <c r="AZ280" s="694">
        <f>I280</f>
        <v>520</v>
      </c>
      <c r="BA280" s="706"/>
      <c r="BB280" s="715"/>
      <c r="BC280" s="694"/>
      <c r="BD280" s="694"/>
      <c r="BE280" s="694"/>
      <c r="BF280" s="694"/>
      <c r="BG280" s="694"/>
      <c r="BH280" s="694"/>
      <c r="BI280" s="694"/>
      <c r="BJ280" s="694">
        <f>I280</f>
        <v>520</v>
      </c>
      <c r="BK280" s="694"/>
      <c r="BL280" s="694" t="s">
        <v>102</v>
      </c>
      <c r="BM280" s="707"/>
      <c r="BN280" s="694"/>
      <c r="BO280" s="694"/>
      <c r="BP280" s="694">
        <f>I280</f>
        <v>520</v>
      </c>
      <c r="BQ280" s="721"/>
      <c r="BR280" s="694"/>
      <c r="BS280" s="721"/>
      <c r="BT280" s="721"/>
      <c r="BU280" s="721"/>
      <c r="BV280" s="721"/>
      <c r="BW280" s="721"/>
      <c r="BX280" s="721"/>
    </row>
    <row r="281" s="625" customFormat="1" ht="32" customHeight="1" spans="1:76">
      <c r="A281" s="642">
        <v>46010</v>
      </c>
      <c r="B281" s="643" t="s">
        <v>959</v>
      </c>
      <c r="C281" s="644" t="s">
        <v>960</v>
      </c>
      <c r="D281" s="645">
        <v>4500189439</v>
      </c>
      <c r="E281" s="650"/>
      <c r="F281" s="645" t="s">
        <v>1413</v>
      </c>
      <c r="G281" s="649" t="s">
        <v>273</v>
      </c>
      <c r="H281" s="648" t="s">
        <v>2</v>
      </c>
      <c r="I281" s="657">
        <v>520</v>
      </c>
      <c r="J281" s="657">
        <v>0</v>
      </c>
      <c r="K281" s="657">
        <v>8</v>
      </c>
      <c r="L281" s="657">
        <f>I281/K281</f>
        <v>65</v>
      </c>
      <c r="M281" s="658">
        <v>46055</v>
      </c>
      <c r="N281" s="919">
        <v>46051</v>
      </c>
      <c r="O281" s="659"/>
      <c r="P281" s="659" t="s">
        <v>93</v>
      </c>
      <c r="Q281" s="845"/>
      <c r="R281" s="925">
        <f>Q281-I281</f>
        <v>-520</v>
      </c>
      <c r="S281" s="927"/>
      <c r="T281" s="845" t="s">
        <v>1379</v>
      </c>
      <c r="U281" s="777" t="s">
        <v>1406</v>
      </c>
      <c r="V281" s="659"/>
      <c r="W281" s="648" t="s">
        <v>1410</v>
      </c>
      <c r="X281" s="666"/>
      <c r="Y281" s="666" t="s">
        <v>1411</v>
      </c>
      <c r="Z281" s="666"/>
      <c r="AA281" s="666"/>
      <c r="AB281" s="650" t="s">
        <v>1414</v>
      </c>
      <c r="AC281" s="657" t="s">
        <v>113</v>
      </c>
      <c r="AD281" s="681">
        <v>4.0075</v>
      </c>
      <c r="AE281" s="682">
        <f t="shared" si="252"/>
        <v>2083.9</v>
      </c>
      <c r="AF281" s="657"/>
      <c r="AG281" s="657" t="s">
        <v>273</v>
      </c>
      <c r="AH281" s="657" t="s">
        <v>101</v>
      </c>
      <c r="AI281" s="935"/>
      <c r="AJ281" s="683">
        <f t="shared" si="253"/>
        <v>520</v>
      </c>
      <c r="AK281" s="785"/>
      <c r="AL281" s="683"/>
      <c r="AM281" s="785"/>
      <c r="AN281" s="683"/>
      <c r="AO281" s="707"/>
      <c r="AP281" s="694">
        <f>I281</f>
        <v>520</v>
      </c>
      <c r="AQ281" s="694"/>
      <c r="AR281" s="694"/>
      <c r="AS281" s="695"/>
      <c r="AT281" s="708"/>
      <c r="AU281" s="707"/>
      <c r="AV281" s="707"/>
      <c r="AW281" s="709"/>
      <c r="AX281" s="705">
        <f>I281</f>
        <v>520</v>
      </c>
      <c r="AY281" s="694"/>
      <c r="AZ281" s="694"/>
      <c r="BA281" s="706"/>
      <c r="BB281" s="715"/>
      <c r="BC281" s="694"/>
      <c r="BD281" s="694"/>
      <c r="BE281" s="694"/>
      <c r="BF281" s="694"/>
      <c r="BG281" s="694"/>
      <c r="BH281" s="694"/>
      <c r="BI281" s="694"/>
      <c r="BJ281" s="694">
        <f>I281</f>
        <v>520</v>
      </c>
      <c r="BK281" s="694"/>
      <c r="BL281" s="694" t="s">
        <v>102</v>
      </c>
      <c r="BM281" s="707"/>
      <c r="BN281" s="694">
        <f>I281</f>
        <v>520</v>
      </c>
      <c r="BO281" s="694"/>
      <c r="BP281" s="694"/>
      <c r="BQ281" s="721"/>
      <c r="BR281" s="694"/>
      <c r="BS281" s="721"/>
      <c r="BT281" s="721"/>
      <c r="BU281" s="721"/>
      <c r="BV281" s="721"/>
      <c r="BW281" s="721"/>
      <c r="BX281" s="721"/>
    </row>
    <row r="282" s="625" customFormat="1" ht="32" customHeight="1" spans="1:76">
      <c r="A282" s="642">
        <v>46010</v>
      </c>
      <c r="B282" s="643" t="s">
        <v>959</v>
      </c>
      <c r="C282" s="644" t="s">
        <v>960</v>
      </c>
      <c r="D282" s="645">
        <v>4500189439</v>
      </c>
      <c r="E282" s="650"/>
      <c r="F282" s="645" t="s">
        <v>1415</v>
      </c>
      <c r="G282" s="649" t="s">
        <v>564</v>
      </c>
      <c r="H282" s="648" t="s">
        <v>3</v>
      </c>
      <c r="I282" s="657">
        <v>520</v>
      </c>
      <c r="J282" s="657">
        <v>0</v>
      </c>
      <c r="K282" s="657">
        <v>8</v>
      </c>
      <c r="L282" s="657">
        <f>I282/K282</f>
        <v>65</v>
      </c>
      <c r="M282" s="658">
        <v>46055</v>
      </c>
      <c r="N282" s="919">
        <v>46051</v>
      </c>
      <c r="O282" s="659"/>
      <c r="P282" s="659" t="s">
        <v>93</v>
      </c>
      <c r="Q282" s="845"/>
      <c r="R282" s="925">
        <f>Q282-I282</f>
        <v>-520</v>
      </c>
      <c r="S282" s="928"/>
      <c r="T282" s="845" t="s">
        <v>1379</v>
      </c>
      <c r="U282" s="777" t="s">
        <v>1406</v>
      </c>
      <c r="V282" s="659"/>
      <c r="W282" s="648" t="s">
        <v>1410</v>
      </c>
      <c r="X282" s="666"/>
      <c r="Y282" s="666" t="s">
        <v>1411</v>
      </c>
      <c r="Z282" s="666"/>
      <c r="AA282" s="666"/>
      <c r="AB282" s="650" t="s">
        <v>1416</v>
      </c>
      <c r="AC282" s="657" t="s">
        <v>113</v>
      </c>
      <c r="AD282" s="681">
        <v>4.0075</v>
      </c>
      <c r="AE282" s="682">
        <f t="shared" si="252"/>
        <v>2083.9</v>
      </c>
      <c r="AF282" s="657"/>
      <c r="AG282" s="657" t="s">
        <v>564</v>
      </c>
      <c r="AH282" s="657" t="s">
        <v>101</v>
      </c>
      <c r="AI282" s="935"/>
      <c r="AJ282" s="683">
        <f t="shared" si="253"/>
        <v>520</v>
      </c>
      <c r="AK282" s="785"/>
      <c r="AL282" s="683"/>
      <c r="AM282" s="785"/>
      <c r="AN282" s="683"/>
      <c r="AO282" s="707"/>
      <c r="AP282" s="694">
        <f>I282</f>
        <v>520</v>
      </c>
      <c r="AQ282" s="694"/>
      <c r="AR282" s="694"/>
      <c r="AS282" s="695"/>
      <c r="AT282" s="708"/>
      <c r="AU282" s="707"/>
      <c r="AV282" s="707"/>
      <c r="AW282" s="709"/>
      <c r="AX282" s="705"/>
      <c r="AY282" s="694">
        <f>I282</f>
        <v>520</v>
      </c>
      <c r="AZ282" s="694"/>
      <c r="BA282" s="706"/>
      <c r="BB282" s="715"/>
      <c r="BC282" s="694"/>
      <c r="BD282" s="694"/>
      <c r="BE282" s="694"/>
      <c r="BF282" s="694"/>
      <c r="BG282" s="694"/>
      <c r="BH282" s="694"/>
      <c r="BI282" s="694"/>
      <c r="BJ282" s="694">
        <f>I282</f>
        <v>520</v>
      </c>
      <c r="BK282" s="694"/>
      <c r="BL282" s="694" t="s">
        <v>102</v>
      </c>
      <c r="BM282" s="707"/>
      <c r="BN282" s="694"/>
      <c r="BO282" s="694">
        <f>I282</f>
        <v>520</v>
      </c>
      <c r="BP282" s="694"/>
      <c r="BQ282" s="721"/>
      <c r="BR282" s="694"/>
      <c r="BS282" s="721"/>
      <c r="BT282" s="721"/>
      <c r="BU282" s="721"/>
      <c r="BV282" s="721"/>
      <c r="BW282" s="721"/>
      <c r="BX282" s="721"/>
    </row>
    <row r="283" s="625" customFormat="1" ht="32" customHeight="1" spans="1:76">
      <c r="A283" s="642">
        <v>45995</v>
      </c>
      <c r="B283" s="643" t="s">
        <v>1092</v>
      </c>
      <c r="C283" s="644" t="s">
        <v>119</v>
      </c>
      <c r="D283" s="645">
        <v>4500187747</v>
      </c>
      <c r="E283" s="650">
        <v>70079745</v>
      </c>
      <c r="F283" s="645" t="s">
        <v>1417</v>
      </c>
      <c r="G283" s="649" t="s">
        <v>83</v>
      </c>
      <c r="H283" s="648" t="s">
        <v>84</v>
      </c>
      <c r="I283" s="657">
        <v>360</v>
      </c>
      <c r="J283" s="657">
        <v>0</v>
      </c>
      <c r="K283" s="657">
        <v>8</v>
      </c>
      <c r="L283" s="657">
        <f>I283/K283</f>
        <v>45</v>
      </c>
      <c r="M283" s="658">
        <v>46073</v>
      </c>
      <c r="N283" s="919">
        <v>46069</v>
      </c>
      <c r="O283" s="659"/>
      <c r="P283" s="659" t="s">
        <v>93</v>
      </c>
      <c r="Q283" s="845"/>
      <c r="R283" s="925">
        <f>Q283-I283</f>
        <v>-360</v>
      </c>
      <c r="S283" s="845" t="s">
        <v>1385</v>
      </c>
      <c r="T283" s="845"/>
      <c r="U283" s="777"/>
      <c r="V283" s="659"/>
      <c r="W283" s="929" t="s">
        <v>1418</v>
      </c>
      <c r="X283" s="666"/>
      <c r="Y283" s="666" t="s">
        <v>85</v>
      </c>
      <c r="Z283" s="666" t="s">
        <v>1419</v>
      </c>
      <c r="AA283" s="666"/>
      <c r="AB283" s="650" t="s">
        <v>1420</v>
      </c>
      <c r="AC283" s="657" t="s">
        <v>1339</v>
      </c>
      <c r="AD283" s="681">
        <v>2.5025</v>
      </c>
      <c r="AE283" s="682">
        <f t="shared" si="252"/>
        <v>900.9</v>
      </c>
      <c r="AF283" s="657"/>
      <c r="AG283" s="657" t="s">
        <v>83</v>
      </c>
      <c r="AH283" s="657" t="s">
        <v>101</v>
      </c>
      <c r="AI283" s="935"/>
      <c r="AJ283" s="683">
        <f t="shared" si="253"/>
        <v>360</v>
      </c>
      <c r="AK283" s="785"/>
      <c r="AL283" s="683"/>
      <c r="AM283" s="785"/>
      <c r="AN283" s="683"/>
      <c r="AO283" s="707"/>
      <c r="AP283" s="694">
        <f>I283</f>
        <v>360</v>
      </c>
      <c r="AQ283" s="694"/>
      <c r="AR283" s="694"/>
      <c r="AS283" s="695"/>
      <c r="AT283" s="708"/>
      <c r="AU283" s="707"/>
      <c r="AV283" s="707"/>
      <c r="AW283" s="709"/>
      <c r="AX283" s="705">
        <f>I283/4</f>
        <v>90</v>
      </c>
      <c r="AY283" s="694">
        <f>I283/4</f>
        <v>90</v>
      </c>
      <c r="AZ283" s="694">
        <f>I283/4</f>
        <v>90</v>
      </c>
      <c r="BA283" s="706">
        <f>I283/4</f>
        <v>90</v>
      </c>
      <c r="BB283" s="715"/>
      <c r="BC283" s="694"/>
      <c r="BD283" s="694"/>
      <c r="BE283" s="694"/>
      <c r="BF283" s="694"/>
      <c r="BG283" s="694"/>
      <c r="BH283" s="694"/>
      <c r="BI283" s="694"/>
      <c r="BJ283" s="694">
        <f>I283</f>
        <v>360</v>
      </c>
      <c r="BK283" s="694"/>
      <c r="BL283" s="694" t="s">
        <v>102</v>
      </c>
      <c r="BM283" s="707"/>
      <c r="BN283" s="694">
        <f>I283/4</f>
        <v>90</v>
      </c>
      <c r="BO283" s="694">
        <f>I283/4</f>
        <v>90</v>
      </c>
      <c r="BP283" s="694">
        <f>I283/4</f>
        <v>90</v>
      </c>
      <c r="BQ283" s="721">
        <f>I283/4</f>
        <v>90</v>
      </c>
      <c r="BR283" s="694">
        <f>BN283+BO283+BP283+BQ283-I283</f>
        <v>0</v>
      </c>
      <c r="BS283" s="721"/>
      <c r="BT283" s="721"/>
      <c r="BU283" s="721"/>
      <c r="BV283" s="721"/>
      <c r="BW283" s="721"/>
      <c r="BX283" s="721"/>
    </row>
    <row r="284" s="625" customFormat="1" ht="32" customHeight="1" spans="1:76">
      <c r="A284" s="642">
        <v>45993</v>
      </c>
      <c r="B284" s="643" t="s">
        <v>1383</v>
      </c>
      <c r="C284" s="644" t="s">
        <v>606</v>
      </c>
      <c r="D284" s="645">
        <v>4500187691</v>
      </c>
      <c r="E284" s="915" t="s">
        <v>1421</v>
      </c>
      <c r="F284" s="645" t="s">
        <v>1422</v>
      </c>
      <c r="G284" s="649" t="s">
        <v>83</v>
      </c>
      <c r="H284" s="648" t="s">
        <v>84</v>
      </c>
      <c r="I284" s="657">
        <v>2504</v>
      </c>
      <c r="J284" s="657">
        <v>0</v>
      </c>
      <c r="K284" s="657">
        <v>8</v>
      </c>
      <c r="L284" s="657">
        <f>I284/K284</f>
        <v>313</v>
      </c>
      <c r="M284" s="920">
        <v>46132</v>
      </c>
      <c r="N284" s="921">
        <v>46128</v>
      </c>
      <c r="O284" s="659"/>
      <c r="P284" s="659" t="s">
        <v>93</v>
      </c>
      <c r="Q284" s="923">
        <v>2504</v>
      </c>
      <c r="R284" s="925">
        <f>Q284-I284</f>
        <v>0</v>
      </c>
      <c r="S284" s="845" t="s">
        <v>1385</v>
      </c>
      <c r="T284" s="845"/>
      <c r="U284" s="777"/>
      <c r="V284" s="659"/>
      <c r="W284" s="648" t="s">
        <v>1423</v>
      </c>
      <c r="X284" s="666"/>
      <c r="Y284" s="666" t="s">
        <v>1424</v>
      </c>
      <c r="Z284" s="666"/>
      <c r="AA284" s="666"/>
      <c r="AB284" s="650" t="s">
        <v>1425</v>
      </c>
      <c r="AC284" s="657" t="s">
        <v>1090</v>
      </c>
      <c r="AD284" s="681">
        <v>3.9964</v>
      </c>
      <c r="AE284" s="682">
        <f>AD284*I284</f>
        <v>10006.9856</v>
      </c>
      <c r="AF284" s="657"/>
      <c r="AG284" s="657" t="s">
        <v>243</v>
      </c>
      <c r="AH284" s="657" t="s">
        <v>101</v>
      </c>
      <c r="AI284" s="935"/>
      <c r="AJ284" s="683"/>
      <c r="AK284" s="785"/>
      <c r="AL284" s="683">
        <f>I284</f>
        <v>2504</v>
      </c>
      <c r="AM284" s="785"/>
      <c r="AN284" s="683"/>
      <c r="AO284" s="707"/>
      <c r="AP284" s="694">
        <f>I284</f>
        <v>2504</v>
      </c>
      <c r="AQ284" s="694"/>
      <c r="AR284" s="694"/>
      <c r="AS284" s="695"/>
      <c r="AT284" s="708"/>
      <c r="AU284" s="707"/>
      <c r="AV284" s="707"/>
      <c r="AW284" s="709"/>
      <c r="AX284" s="705">
        <f>I284/4</f>
        <v>626</v>
      </c>
      <c r="AY284" s="694">
        <f>I284/4</f>
        <v>626</v>
      </c>
      <c r="AZ284" s="694">
        <f>I284/4</f>
        <v>626</v>
      </c>
      <c r="BA284" s="706">
        <f>I284/4</f>
        <v>626</v>
      </c>
      <c r="BB284" s="715"/>
      <c r="BC284" s="694"/>
      <c r="BD284" s="694"/>
      <c r="BE284" s="694"/>
      <c r="BF284" s="694"/>
      <c r="BG284" s="694"/>
      <c r="BH284" s="694"/>
      <c r="BI284" s="694"/>
      <c r="BJ284" s="694">
        <f>I284</f>
        <v>2504</v>
      </c>
      <c r="BK284" s="694"/>
      <c r="BL284" s="694" t="s">
        <v>102</v>
      </c>
      <c r="BM284" s="707"/>
      <c r="BN284" s="694">
        <f>I284/4</f>
        <v>626</v>
      </c>
      <c r="BO284" s="694">
        <f>I284/4</f>
        <v>626</v>
      </c>
      <c r="BP284" s="694">
        <f>I284/4</f>
        <v>626</v>
      </c>
      <c r="BQ284" s="721">
        <f>I284/4</f>
        <v>626</v>
      </c>
      <c r="BR284" s="694">
        <f>BN284+BO284+BP284+BQ284-I284</f>
        <v>0</v>
      </c>
      <c r="BS284" s="721"/>
      <c r="BT284" s="721"/>
      <c r="BU284" s="721"/>
      <c r="BV284" s="721"/>
      <c r="BW284" s="721"/>
      <c r="BX284" s="721"/>
    </row>
    <row r="285" s="629" customFormat="1" ht="32" customHeight="1" spans="1:76">
      <c r="A285" s="750"/>
      <c r="B285" s="725"/>
      <c r="C285" s="752"/>
      <c r="D285" s="756"/>
      <c r="E285" s="757"/>
      <c r="F285" s="758"/>
      <c r="G285" s="754"/>
      <c r="H285" s="755"/>
      <c r="I285" s="727"/>
      <c r="J285" s="727"/>
      <c r="K285" s="727"/>
      <c r="L285" s="727"/>
      <c r="M285" s="774"/>
      <c r="N285" s="774"/>
      <c r="O285" s="773"/>
      <c r="P285" s="773"/>
      <c r="Q285" s="930"/>
      <c r="R285" s="930"/>
      <c r="S285" s="930"/>
      <c r="T285" s="930"/>
      <c r="U285" s="931"/>
      <c r="V285" s="773"/>
      <c r="W285" s="783"/>
      <c r="X285" s="783"/>
      <c r="Y285" s="783"/>
      <c r="Z285" s="783"/>
      <c r="AA285" s="783"/>
      <c r="AB285" s="784"/>
      <c r="AC285" s="727"/>
      <c r="AD285" s="804"/>
      <c r="AE285" s="805"/>
      <c r="AF285" s="727"/>
      <c r="AG285" s="727"/>
      <c r="AH285" s="727"/>
      <c r="AI285" s="686"/>
      <c r="AJ285" s="686"/>
      <c r="AK285" s="686"/>
      <c r="AL285" s="686"/>
      <c r="AM285" s="936"/>
      <c r="AN285" s="686"/>
      <c r="AO285" s="814"/>
      <c r="AP285" s="814"/>
      <c r="AQ285" s="940"/>
      <c r="AR285" s="814"/>
      <c r="AS285" s="815"/>
      <c r="AT285" s="820"/>
      <c r="AU285" s="814"/>
      <c r="AV285" s="814"/>
      <c r="AW285" s="821"/>
      <c r="AX285" s="820"/>
      <c r="AY285" s="814"/>
      <c r="AZ285" s="814"/>
      <c r="BA285" s="821"/>
      <c r="BB285" s="824"/>
      <c r="BC285" s="814"/>
      <c r="BD285" s="814"/>
      <c r="BE285" s="814"/>
      <c r="BF285" s="812"/>
      <c r="BG285" s="814"/>
      <c r="BH285" s="814"/>
      <c r="BI285" s="814"/>
      <c r="BJ285" s="814"/>
      <c r="BK285" s="814"/>
      <c r="BL285" s="814"/>
      <c r="BM285" s="940"/>
      <c r="BN285" s="814"/>
      <c r="BO285" s="814"/>
      <c r="BP285" s="814"/>
      <c r="BQ285" s="814"/>
      <c r="BR285" s="814"/>
      <c r="BS285" s="825">
        <f>BN285+BO285+BP285+BQ285+$BS$290</f>
        <v>512480</v>
      </c>
      <c r="BT285" s="826">
        <f>BT208-BN285</f>
        <v>-33929</v>
      </c>
      <c r="BU285" s="826">
        <f>BU208-BO285</f>
        <v>-33929</v>
      </c>
      <c r="BV285" s="826">
        <f>BV208-BP285</f>
        <v>-33929</v>
      </c>
      <c r="BW285" s="826">
        <f>BW208-BQ285</f>
        <v>-33929</v>
      </c>
      <c r="BX285" s="827"/>
    </row>
    <row r="286" s="629" customFormat="1" ht="32" customHeight="1" spans="1:76">
      <c r="A286" s="750"/>
      <c r="B286" s="725"/>
      <c r="C286" s="752"/>
      <c r="D286" s="756"/>
      <c r="E286" s="757"/>
      <c r="F286" s="758"/>
      <c r="G286" s="754"/>
      <c r="H286" s="755"/>
      <c r="I286" s="727"/>
      <c r="J286" s="727"/>
      <c r="K286" s="727"/>
      <c r="L286" s="727"/>
      <c r="M286" s="774"/>
      <c r="N286" s="774"/>
      <c r="O286" s="773"/>
      <c r="P286" s="773"/>
      <c r="Q286" s="930"/>
      <c r="R286" s="930"/>
      <c r="S286" s="930"/>
      <c r="T286" s="930"/>
      <c r="U286" s="931"/>
      <c r="V286" s="773"/>
      <c r="W286" s="783"/>
      <c r="X286" s="783"/>
      <c r="Y286" s="783"/>
      <c r="Z286" s="783"/>
      <c r="AA286" s="783"/>
      <c r="AB286" s="784"/>
      <c r="AC286" s="727"/>
      <c r="AD286" s="804"/>
      <c r="AE286" s="805"/>
      <c r="AF286" s="727"/>
      <c r="AG286" s="727"/>
      <c r="AH286" s="727"/>
      <c r="AI286" s="686"/>
      <c r="AJ286" s="686"/>
      <c r="AK286" s="686"/>
      <c r="AL286" s="686"/>
      <c r="AM286" s="936"/>
      <c r="AN286" s="686"/>
      <c r="AO286" s="814"/>
      <c r="AP286" s="814"/>
      <c r="AQ286" s="940"/>
      <c r="AR286" s="814"/>
      <c r="AS286" s="815"/>
      <c r="AT286" s="820"/>
      <c r="AU286" s="814"/>
      <c r="AV286" s="814"/>
      <c r="AW286" s="821"/>
      <c r="AX286" s="820"/>
      <c r="AY286" s="814"/>
      <c r="AZ286" s="814"/>
      <c r="BA286" s="821"/>
      <c r="BB286" s="824"/>
      <c r="BC286" s="814"/>
      <c r="BD286" s="814"/>
      <c r="BE286" s="814"/>
      <c r="BF286" s="814"/>
      <c r="BG286" s="814"/>
      <c r="BH286" s="814"/>
      <c r="BI286" s="814"/>
      <c r="BJ286" s="814"/>
      <c r="BK286" s="814"/>
      <c r="BL286" s="814"/>
      <c r="BM286" s="940"/>
      <c r="BN286" s="814"/>
      <c r="BO286" s="814"/>
      <c r="BP286" s="814"/>
      <c r="BQ286" s="814"/>
      <c r="BR286" s="814"/>
      <c r="BS286" s="825">
        <f>BN286+BO286+BP286+BQ286+$BS$290</f>
        <v>512480</v>
      </c>
      <c r="BT286" s="826">
        <f>BT285-BN286</f>
        <v>-33929</v>
      </c>
      <c r="BU286" s="826">
        <f>BU285-BO286</f>
        <v>-33929</v>
      </c>
      <c r="BV286" s="826">
        <f>BV285-BP286</f>
        <v>-33929</v>
      </c>
      <c r="BW286" s="826">
        <f>BW285-BQ286</f>
        <v>-33929</v>
      </c>
      <c r="BX286" s="827"/>
    </row>
    <row r="287" s="629" customFormat="1" ht="32" customHeight="1" spans="1:76">
      <c r="A287" s="750"/>
      <c r="B287" s="725"/>
      <c r="C287" s="752"/>
      <c r="D287" s="756"/>
      <c r="E287" s="757"/>
      <c r="F287" s="758"/>
      <c r="G287" s="754"/>
      <c r="H287" s="755"/>
      <c r="I287" s="727"/>
      <c r="J287" s="727"/>
      <c r="K287" s="727"/>
      <c r="L287" s="727"/>
      <c r="M287" s="774"/>
      <c r="N287" s="774"/>
      <c r="O287" s="773"/>
      <c r="P287" s="773"/>
      <c r="Q287" s="930"/>
      <c r="R287" s="930"/>
      <c r="S287" s="930"/>
      <c r="T287" s="930"/>
      <c r="U287" s="931"/>
      <c r="V287" s="773"/>
      <c r="W287" s="783"/>
      <c r="X287" s="783"/>
      <c r="Y287" s="783"/>
      <c r="Z287" s="783"/>
      <c r="AA287" s="783"/>
      <c r="AB287" s="784"/>
      <c r="AC287" s="727"/>
      <c r="AD287" s="804"/>
      <c r="AE287" s="805"/>
      <c r="AF287" s="727"/>
      <c r="AG287" s="727"/>
      <c r="AH287" s="727"/>
      <c r="AI287" s="686"/>
      <c r="AJ287" s="686"/>
      <c r="AK287" s="686"/>
      <c r="AL287" s="686"/>
      <c r="AM287" s="936"/>
      <c r="AN287" s="686"/>
      <c r="AO287" s="814"/>
      <c r="AP287" s="814"/>
      <c r="AQ287" s="940"/>
      <c r="AR287" s="814"/>
      <c r="AS287" s="815"/>
      <c r="AT287" s="941"/>
      <c r="AU287" s="942"/>
      <c r="AV287" s="942"/>
      <c r="AW287" s="945"/>
      <c r="AX287" s="941"/>
      <c r="AY287" s="942"/>
      <c r="AZ287" s="942"/>
      <c r="BA287" s="945"/>
      <c r="BB287" s="824"/>
      <c r="BC287" s="814"/>
      <c r="BD287" s="814"/>
      <c r="BE287" s="814"/>
      <c r="BF287" s="814"/>
      <c r="BG287" s="814"/>
      <c r="BH287" s="814"/>
      <c r="BI287" s="814"/>
      <c r="BJ287" s="814"/>
      <c r="BK287" s="814"/>
      <c r="BL287" s="814"/>
      <c r="BM287" s="940"/>
      <c r="BN287" s="814"/>
      <c r="BO287" s="814"/>
      <c r="BP287" s="814"/>
      <c r="BQ287" s="814"/>
      <c r="BR287" s="814"/>
      <c r="BS287" s="825">
        <f>BN287+BO287+BP287+BQ287+$BS$290</f>
        <v>512480</v>
      </c>
      <c r="BT287" s="826">
        <f>BT286-BN287</f>
        <v>-33929</v>
      </c>
      <c r="BU287" s="826">
        <f>BU286-BO287</f>
        <v>-33929</v>
      </c>
      <c r="BV287" s="826">
        <f>BV286-BP287</f>
        <v>-33929</v>
      </c>
      <c r="BW287" s="826">
        <f>BW286-BQ287</f>
        <v>-33929</v>
      </c>
      <c r="BX287" s="827"/>
    </row>
    <row r="288" s="634" customFormat="1" spans="1:71">
      <c r="A288" s="834"/>
      <c r="F288" s="635"/>
      <c r="Q288" s="835"/>
      <c r="R288" s="835"/>
      <c r="S288" s="835"/>
      <c r="T288" s="835"/>
      <c r="U288" s="834"/>
      <c r="AH288" s="634" t="s">
        <v>77</v>
      </c>
      <c r="AI288" s="836">
        <f t="shared" ref="AI288:BE288" si="254">SUM(AI4:AI287)</f>
        <v>17816</v>
      </c>
      <c r="AJ288" s="836">
        <f t="shared" si="254"/>
        <v>110238</v>
      </c>
      <c r="AK288" s="836">
        <f t="shared" si="254"/>
        <v>0</v>
      </c>
      <c r="AL288" s="836">
        <f t="shared" si="254"/>
        <v>76782</v>
      </c>
      <c r="AM288" s="836">
        <f t="shared" si="254"/>
        <v>0</v>
      </c>
      <c r="AN288" s="836">
        <f t="shared" si="254"/>
        <v>295671</v>
      </c>
      <c r="AO288" s="836">
        <f t="shared" si="254"/>
        <v>14128</v>
      </c>
      <c r="AP288" s="836">
        <f t="shared" si="254"/>
        <v>232547</v>
      </c>
      <c r="AQ288" s="836">
        <f t="shared" si="254"/>
        <v>0</v>
      </c>
      <c r="AR288" s="836">
        <f t="shared" si="254"/>
        <v>6100</v>
      </c>
      <c r="AS288" s="836">
        <f t="shared" si="254"/>
        <v>247732</v>
      </c>
      <c r="AT288" s="943">
        <f t="shared" si="254"/>
        <v>6521.08333333333</v>
      </c>
      <c r="AU288" s="943">
        <f t="shared" si="254"/>
        <v>6521.08333333333</v>
      </c>
      <c r="AV288" s="943">
        <f t="shared" si="254"/>
        <v>6520.08333333333</v>
      </c>
      <c r="AW288" s="943">
        <f t="shared" si="254"/>
        <v>7686.75</v>
      </c>
      <c r="AX288" s="943">
        <f t="shared" si="254"/>
        <v>119251.833333333</v>
      </c>
      <c r="AY288" s="943">
        <f t="shared" si="254"/>
        <v>117995.833333333</v>
      </c>
      <c r="AZ288" s="943">
        <f t="shared" si="254"/>
        <v>117875.833333333</v>
      </c>
      <c r="BA288" s="943">
        <f t="shared" si="254"/>
        <v>112514.5</v>
      </c>
      <c r="BB288" s="836">
        <f t="shared" si="254"/>
        <v>1525</v>
      </c>
      <c r="BC288" s="836">
        <f t="shared" si="254"/>
        <v>1557</v>
      </c>
      <c r="BD288" s="836">
        <f t="shared" si="254"/>
        <v>1525</v>
      </c>
      <c r="BE288" s="836">
        <f t="shared" si="254"/>
        <v>1525</v>
      </c>
      <c r="BF288" s="836"/>
      <c r="BG288" s="836">
        <f>SUM(BG4:BG287)</f>
        <v>685</v>
      </c>
      <c r="BH288" s="836">
        <f>SUM(BH4:BH287)</f>
        <v>0</v>
      </c>
      <c r="BI288" s="836"/>
      <c r="BJ288" s="836">
        <f>SUM(BJ4:BJ287)</f>
        <v>415676</v>
      </c>
      <c r="BK288" s="836">
        <f>SUM(BK4:BK287)</f>
        <v>78717</v>
      </c>
      <c r="BL288" s="836">
        <f>SUM(BL4:BL287)</f>
        <v>0</v>
      </c>
      <c r="BM288" s="836"/>
      <c r="BN288" s="949">
        <f>SUM(BN4:BN287)</f>
        <v>127301.916666667</v>
      </c>
      <c r="BO288" s="949">
        <f>SUM(BO4:BO287)</f>
        <v>126045.916666667</v>
      </c>
      <c r="BP288" s="949">
        <f>SUM(BP4:BP287)</f>
        <v>125436.916666667</v>
      </c>
      <c r="BQ288" s="949">
        <f>SUM(BQ4:BQ287)</f>
        <v>121722.25</v>
      </c>
      <c r="BR288" s="836"/>
      <c r="BS288" s="836"/>
    </row>
    <row r="289" s="632" customFormat="1" ht="17" customHeight="1" spans="1:43">
      <c r="A289" s="762"/>
      <c r="F289" s="763"/>
      <c r="Q289" s="932"/>
      <c r="R289" s="932"/>
      <c r="S289" s="932"/>
      <c r="T289" s="932"/>
      <c r="U289" s="762"/>
      <c r="AM289" s="634"/>
      <c r="AQ289" s="634"/>
    </row>
    <row r="290" s="634" customFormat="1" ht="17" customHeight="1" spans="1:75">
      <c r="A290" s="834"/>
      <c r="F290" s="635"/>
      <c r="Q290" s="835"/>
      <c r="R290" s="835"/>
      <c r="S290" s="835"/>
      <c r="T290" s="835"/>
      <c r="U290" s="834"/>
      <c r="AH290" s="937" t="s">
        <v>1426</v>
      </c>
      <c r="AI290" s="938">
        <f t="shared" ref="AI290:AN290" si="255">SUM(AI5:AI90)</f>
        <v>17816</v>
      </c>
      <c r="AJ290" s="938">
        <f t="shared" si="255"/>
        <v>25026</v>
      </c>
      <c r="AK290" s="938">
        <f t="shared" si="255"/>
        <v>0</v>
      </c>
      <c r="AL290" s="938">
        <f t="shared" si="255"/>
        <v>14016</v>
      </c>
      <c r="AM290" s="938">
        <f t="shared" si="255"/>
        <v>0</v>
      </c>
      <c r="AN290" s="938">
        <f t="shared" si="255"/>
        <v>9480</v>
      </c>
      <c r="AO290" s="938">
        <f t="shared" ref="AO290:BQ290" si="256">SUM(AO5:AO90)</f>
        <v>14128</v>
      </c>
      <c r="AP290" s="938">
        <f t="shared" si="256"/>
        <v>42690</v>
      </c>
      <c r="AQ290" s="938">
        <f t="shared" si="256"/>
        <v>0</v>
      </c>
      <c r="AR290" s="938">
        <f t="shared" si="256"/>
        <v>1200</v>
      </c>
      <c r="AS290" s="938">
        <f t="shared" si="256"/>
        <v>8320</v>
      </c>
      <c r="AT290" s="938">
        <f t="shared" si="256"/>
        <v>6521.08333333333</v>
      </c>
      <c r="AU290" s="938">
        <f t="shared" si="256"/>
        <v>6521.08333333333</v>
      </c>
      <c r="AV290" s="938">
        <f t="shared" si="256"/>
        <v>6520.08333333333</v>
      </c>
      <c r="AW290" s="938">
        <f t="shared" si="256"/>
        <v>7686.75</v>
      </c>
      <c r="AX290" s="938">
        <f t="shared" si="256"/>
        <v>10836.5833333333</v>
      </c>
      <c r="AY290" s="938">
        <f t="shared" si="256"/>
        <v>9628.58333333333</v>
      </c>
      <c r="AZ290" s="938">
        <f t="shared" si="256"/>
        <v>9628.58333333333</v>
      </c>
      <c r="BA290" s="938">
        <f t="shared" si="256"/>
        <v>7795.25</v>
      </c>
      <c r="BB290" s="938">
        <f t="shared" si="256"/>
        <v>300</v>
      </c>
      <c r="BC290" s="938">
        <f t="shared" si="256"/>
        <v>300</v>
      </c>
      <c r="BD290" s="938">
        <f t="shared" si="256"/>
        <v>300</v>
      </c>
      <c r="BE290" s="938">
        <f t="shared" si="256"/>
        <v>300</v>
      </c>
      <c r="BF290" s="938">
        <f t="shared" si="256"/>
        <v>0</v>
      </c>
      <c r="BG290" s="938">
        <f t="shared" si="256"/>
        <v>0</v>
      </c>
      <c r="BH290" s="938">
        <f t="shared" si="256"/>
        <v>0</v>
      </c>
      <c r="BI290" s="938">
        <f t="shared" si="256"/>
        <v>6000</v>
      </c>
      <c r="BJ290" s="938">
        <f t="shared" si="256"/>
        <v>53322</v>
      </c>
      <c r="BK290" s="938">
        <f t="shared" si="256"/>
        <v>7016</v>
      </c>
      <c r="BL290" s="938">
        <f t="shared" si="256"/>
        <v>0</v>
      </c>
      <c r="BM290" s="938">
        <f t="shared" si="256"/>
        <v>818</v>
      </c>
      <c r="BN290" s="938">
        <f t="shared" si="256"/>
        <v>17661.6666666667</v>
      </c>
      <c r="BO290" s="938">
        <f t="shared" si="256"/>
        <v>16453.6666666667</v>
      </c>
      <c r="BP290" s="938">
        <f t="shared" si="256"/>
        <v>16444.6666666667</v>
      </c>
      <c r="BQ290" s="938">
        <f t="shared" si="256"/>
        <v>15778</v>
      </c>
      <c r="BR290" s="836"/>
      <c r="BS290" s="949">
        <v>512480</v>
      </c>
      <c r="BT290" s="943">
        <v>113210.666666667</v>
      </c>
      <c r="BU290" s="943">
        <v>114498.666666667</v>
      </c>
      <c r="BV290" s="943">
        <v>111930.666666667</v>
      </c>
      <c r="BW290" s="943">
        <v>111992</v>
      </c>
    </row>
    <row r="291" s="634" customFormat="1" ht="17" customHeight="1" spans="1:75">
      <c r="A291" s="834"/>
      <c r="F291" s="635"/>
      <c r="Q291" s="835"/>
      <c r="R291" s="835"/>
      <c r="S291" s="835"/>
      <c r="T291" s="835"/>
      <c r="U291" s="834"/>
      <c r="AH291" s="937" t="s">
        <v>1427</v>
      </c>
      <c r="AI291" s="937">
        <f>AI288-AI290</f>
        <v>0</v>
      </c>
      <c r="AJ291" s="937">
        <f t="shared" ref="AJ291:BP291" si="257">AJ288-AJ290</f>
        <v>85212</v>
      </c>
      <c r="AK291" s="937">
        <f t="shared" si="257"/>
        <v>0</v>
      </c>
      <c r="AL291" s="937">
        <f t="shared" si="257"/>
        <v>62766</v>
      </c>
      <c r="AM291" s="937">
        <f t="shared" si="257"/>
        <v>0</v>
      </c>
      <c r="AN291" s="937">
        <f t="shared" si="257"/>
        <v>286191</v>
      </c>
      <c r="AO291" s="937">
        <f t="shared" si="257"/>
        <v>0</v>
      </c>
      <c r="AP291" s="937">
        <f t="shared" si="257"/>
        <v>189857</v>
      </c>
      <c r="AQ291" s="937">
        <f t="shared" si="257"/>
        <v>0</v>
      </c>
      <c r="AR291" s="937">
        <f t="shared" si="257"/>
        <v>4900</v>
      </c>
      <c r="AS291" s="937">
        <f t="shared" si="257"/>
        <v>239412</v>
      </c>
      <c r="AT291" s="944">
        <f t="shared" si="257"/>
        <v>0</v>
      </c>
      <c r="AU291" s="944">
        <f t="shared" si="257"/>
        <v>0</v>
      </c>
      <c r="AV291" s="944">
        <f t="shared" si="257"/>
        <v>0</v>
      </c>
      <c r="AW291" s="944">
        <f t="shared" si="257"/>
        <v>0</v>
      </c>
      <c r="AX291" s="944">
        <f t="shared" si="257"/>
        <v>108415.25</v>
      </c>
      <c r="AY291" s="944">
        <f t="shared" si="257"/>
        <v>108367.25</v>
      </c>
      <c r="AZ291" s="944">
        <f t="shared" si="257"/>
        <v>108247.25</v>
      </c>
      <c r="BA291" s="944">
        <f t="shared" si="257"/>
        <v>104719.25</v>
      </c>
      <c r="BB291" s="937">
        <f t="shared" si="257"/>
        <v>1225</v>
      </c>
      <c r="BC291" s="937">
        <f t="shared" si="257"/>
        <v>1257</v>
      </c>
      <c r="BD291" s="937">
        <f t="shared" si="257"/>
        <v>1225</v>
      </c>
      <c r="BE291" s="937">
        <f t="shared" si="257"/>
        <v>1225</v>
      </c>
      <c r="BF291" s="937"/>
      <c r="BG291" s="937">
        <f t="shared" ref="BG291:BQ291" si="258">BG288-BG290</f>
        <v>685</v>
      </c>
      <c r="BH291" s="937">
        <f t="shared" si="258"/>
        <v>0</v>
      </c>
      <c r="BI291" s="937">
        <f t="shared" si="258"/>
        <v>-6000</v>
      </c>
      <c r="BJ291" s="937">
        <f t="shared" si="258"/>
        <v>362354</v>
      </c>
      <c r="BK291" s="937">
        <f t="shared" si="258"/>
        <v>71701</v>
      </c>
      <c r="BL291" s="937">
        <f t="shared" si="258"/>
        <v>0</v>
      </c>
      <c r="BM291" s="937">
        <f t="shared" si="258"/>
        <v>-818</v>
      </c>
      <c r="BN291" s="944">
        <f t="shared" si="258"/>
        <v>109640.25</v>
      </c>
      <c r="BO291" s="944">
        <f t="shared" si="258"/>
        <v>109592.25</v>
      </c>
      <c r="BP291" s="944">
        <f t="shared" si="258"/>
        <v>108992.25</v>
      </c>
      <c r="BQ291" s="944">
        <f t="shared" si="258"/>
        <v>105944.25</v>
      </c>
      <c r="BR291" s="836"/>
      <c r="BS291" s="836"/>
      <c r="BT291" s="836"/>
      <c r="BU291" s="836"/>
      <c r="BV291" s="836"/>
      <c r="BW291" s="836"/>
    </row>
    <row r="292" s="634" customFormat="1" ht="17" customHeight="1" spans="1:75">
      <c r="A292" s="834"/>
      <c r="F292" s="635"/>
      <c r="M292" s="635"/>
      <c r="N292" s="635"/>
      <c r="Q292" s="835"/>
      <c r="R292" s="835"/>
      <c r="S292" s="835"/>
      <c r="T292" s="835"/>
      <c r="U292" s="834"/>
      <c r="AA292" s="635"/>
      <c r="AB292" s="635"/>
      <c r="AI292" s="936">
        <f>I292</f>
        <v>0</v>
      </c>
      <c r="AJ292" s="936"/>
      <c r="AK292" s="936"/>
      <c r="AL292" s="936"/>
      <c r="AN292" s="936"/>
      <c r="AO292" s="940">
        <f>I292</f>
        <v>0</v>
      </c>
      <c r="AP292" s="940"/>
      <c r="AR292" s="940"/>
      <c r="AS292" s="940"/>
      <c r="BS292" s="836">
        <f>BX2-BS290</f>
        <v>460520</v>
      </c>
      <c r="BT292" s="949"/>
      <c r="BV292" s="949"/>
      <c r="BW292" s="949"/>
    </row>
    <row r="293" s="634" customFormat="1" spans="1:73">
      <c r="A293" s="834"/>
      <c r="F293" s="635"/>
      <c r="Q293" s="835"/>
      <c r="R293" s="835"/>
      <c r="S293" s="835"/>
      <c r="T293" s="835"/>
      <c r="U293" s="834"/>
      <c r="AB293" s="635"/>
      <c r="BN293" s="950"/>
      <c r="BO293" s="950"/>
      <c r="BU293" s="949"/>
    </row>
    <row r="294" s="634" customFormat="1" spans="1:67">
      <c r="A294" s="834"/>
      <c r="F294" s="635"/>
      <c r="Q294" s="835"/>
      <c r="R294" s="835"/>
      <c r="S294" s="835"/>
      <c r="T294" s="835"/>
      <c r="U294" s="834"/>
      <c r="BN294" s="950"/>
      <c r="BO294" s="950"/>
    </row>
    <row r="295" s="634" customFormat="1" spans="1:67">
      <c r="A295" s="834"/>
      <c r="F295" s="635"/>
      <c r="Q295" s="835"/>
      <c r="R295" s="835"/>
      <c r="S295" s="835"/>
      <c r="T295" s="835"/>
      <c r="U295" s="834"/>
      <c r="BN295" s="951" t="s">
        <v>77</v>
      </c>
      <c r="BO295" s="951">
        <f>SUM(BN288,BO288,BP288,BQ288)</f>
        <v>500507</v>
      </c>
    </row>
    <row r="296" s="634" customFormat="1" spans="1:67">
      <c r="A296" s="834"/>
      <c r="F296" s="635"/>
      <c r="Q296" s="835"/>
      <c r="R296" s="835"/>
      <c r="S296" s="835"/>
      <c r="T296" s="835"/>
      <c r="U296" s="834"/>
      <c r="BN296" s="952"/>
      <c r="BO296" s="951">
        <f>BO295-I289</f>
        <v>500507</v>
      </c>
    </row>
    <row r="297" s="634" customFormat="1" spans="1:28">
      <c r="A297" s="834"/>
      <c r="F297" s="635"/>
      <c r="G297" s="635"/>
      <c r="Q297" s="835"/>
      <c r="R297" s="835"/>
      <c r="S297" s="835"/>
      <c r="T297" s="835"/>
      <c r="U297" s="834"/>
      <c r="AB297" s="635"/>
    </row>
    <row r="298" s="634" customFormat="1" spans="1:21">
      <c r="A298" s="834"/>
      <c r="F298" s="635"/>
      <c r="G298" s="635"/>
      <c r="Q298" s="835"/>
      <c r="R298" s="835"/>
      <c r="S298" s="835"/>
      <c r="T298" s="835"/>
      <c r="U298" s="834"/>
    </row>
    <row r="299" s="634" customFormat="1" spans="1:70">
      <c r="A299" s="834"/>
      <c r="F299" s="635"/>
      <c r="Q299" s="835"/>
      <c r="R299" s="835"/>
      <c r="S299" s="835"/>
      <c r="T299" s="835"/>
      <c r="U299" s="834"/>
      <c r="BN299" s="836">
        <f>SUM(BN4:BN4)</f>
        <v>0</v>
      </c>
      <c r="BO299" s="836">
        <f>SUM(BO4:BO4)</f>
        <v>0</v>
      </c>
      <c r="BP299" s="836">
        <f>SUM(BP4:BP4)</f>
        <v>0</v>
      </c>
      <c r="BQ299" s="836">
        <f>SUM(BQ4:BQ4)</f>
        <v>0</v>
      </c>
      <c r="BR299" s="634">
        <f>SUM(BN299:BQ299)</f>
        <v>0</v>
      </c>
    </row>
    <row r="300" s="634" customFormat="1" spans="1:62">
      <c r="A300" s="834"/>
      <c r="F300" s="635"/>
      <c r="Q300" s="835"/>
      <c r="R300" s="835"/>
      <c r="S300" s="835"/>
      <c r="T300" s="835"/>
      <c r="U300" s="834"/>
      <c r="AB300" s="635"/>
      <c r="BJ300" s="836"/>
    </row>
    <row r="301" s="634" customFormat="1" spans="1:62">
      <c r="A301" s="834"/>
      <c r="F301" s="916"/>
      <c r="Q301" s="835"/>
      <c r="R301" s="835"/>
      <c r="S301" s="835"/>
      <c r="T301" s="835"/>
      <c r="U301" s="834"/>
      <c r="BJ301" s="836"/>
    </row>
    <row r="302" s="634" customFormat="1" spans="1:69">
      <c r="A302" s="834"/>
      <c r="F302" s="916"/>
      <c r="Q302" s="835"/>
      <c r="R302" s="835"/>
      <c r="S302" s="835"/>
      <c r="T302" s="835"/>
      <c r="U302" s="834"/>
      <c r="BJ302" s="836"/>
      <c r="BN302" s="943">
        <v>129513.833333333</v>
      </c>
      <c r="BO302" s="943">
        <v>129593.833333333</v>
      </c>
      <c r="BP302" s="943">
        <v>127016.833333333</v>
      </c>
      <c r="BQ302" s="943">
        <v>126411.5</v>
      </c>
    </row>
    <row r="303" s="634" customFormat="1" spans="1:69">
      <c r="A303" s="834"/>
      <c r="F303" s="916"/>
      <c r="Q303" s="835"/>
      <c r="R303" s="835"/>
      <c r="S303" s="835"/>
      <c r="T303" s="835"/>
      <c r="U303" s="834"/>
      <c r="BJ303" s="836"/>
      <c r="BN303" s="943">
        <f>BN302-BN288</f>
        <v>2211.91666666634</v>
      </c>
      <c r="BO303" s="943">
        <f>BO302-BO288</f>
        <v>3547.91666666634</v>
      </c>
      <c r="BP303" s="943">
        <f>BP302-BP288</f>
        <v>1579.91666666634</v>
      </c>
      <c r="BQ303" s="943">
        <f>BQ302-BQ288</f>
        <v>4689.25</v>
      </c>
    </row>
    <row r="304" s="634" customFormat="1" spans="1:62">
      <c r="A304" s="834"/>
      <c r="F304" s="916"/>
      <c r="G304" s="635"/>
      <c r="H304" s="635"/>
      <c r="I304" s="635"/>
      <c r="Q304" s="835"/>
      <c r="R304" s="835"/>
      <c r="S304" s="835"/>
      <c r="T304" s="835"/>
      <c r="U304" s="834"/>
      <c r="BJ304" s="836"/>
    </row>
    <row r="305" s="634" customFormat="1" spans="1:69">
      <c r="A305" s="834"/>
      <c r="F305" s="916"/>
      <c r="Q305" s="835"/>
      <c r="R305" s="835"/>
      <c r="S305" s="835"/>
      <c r="T305" s="835"/>
      <c r="U305" s="834"/>
      <c r="BJ305" s="836"/>
      <c r="BN305" s="943">
        <v>129513.833333333</v>
      </c>
      <c r="BO305" s="943">
        <v>129593.833333333</v>
      </c>
      <c r="BP305" s="943">
        <v>127016.833333333</v>
      </c>
      <c r="BQ305" s="943">
        <v>126411.5</v>
      </c>
    </row>
    <row r="306" s="634" customFormat="1" spans="1:62">
      <c r="A306" s="834"/>
      <c r="F306" s="916"/>
      <c r="G306" s="635"/>
      <c r="H306" s="635"/>
      <c r="Q306" s="835"/>
      <c r="R306" s="835"/>
      <c r="S306" s="835"/>
      <c r="T306" s="835"/>
      <c r="U306" s="834"/>
      <c r="AB306" s="635"/>
      <c r="AF306" s="634" t="s">
        <v>1428</v>
      </c>
      <c r="AH306" s="768"/>
      <c r="BJ306" s="836"/>
    </row>
    <row r="307" spans="6:28">
      <c r="F307" s="916"/>
      <c r="H307" s="635"/>
      <c r="I307" s="635"/>
      <c r="AB307" s="635"/>
    </row>
    <row r="308" spans="6:6">
      <c r="F308" s="917"/>
    </row>
    <row r="309" spans="6:8">
      <c r="F309" s="916"/>
      <c r="G309" s="635"/>
      <c r="H309" s="635"/>
    </row>
    <row r="310" spans="6:6">
      <c r="F310" s="916"/>
    </row>
    <row r="311" spans="6:9">
      <c r="F311" s="916"/>
      <c r="H311" s="635"/>
      <c r="I311" s="635"/>
    </row>
    <row r="312" spans="6:46">
      <c r="F312" s="916"/>
      <c r="AT312" s="634" t="s">
        <v>1429</v>
      </c>
    </row>
    <row r="313" spans="6:9">
      <c r="F313" s="916"/>
      <c r="I313" s="836"/>
    </row>
    <row r="314" spans="6:6">
      <c r="F314" s="916"/>
    </row>
    <row r="315" spans="6:6">
      <c r="F315" s="916"/>
    </row>
    <row r="316" spans="6:6">
      <c r="F316" s="916"/>
    </row>
    <row r="317" spans="6:6">
      <c r="F317" s="916"/>
    </row>
    <row r="318" spans="6:6">
      <c r="F318" s="916"/>
    </row>
    <row r="319" spans="6:6">
      <c r="F319" s="916"/>
    </row>
    <row r="320" spans="6:6">
      <c r="F320" s="916"/>
    </row>
    <row r="321" spans="6:6">
      <c r="F321" s="916"/>
    </row>
    <row r="322" spans="6:15">
      <c r="F322" s="634"/>
      <c r="O322" s="836"/>
    </row>
    <row r="323" spans="6:15">
      <c r="F323" s="634"/>
      <c r="O323" s="836"/>
    </row>
    <row r="324" spans="6:6">
      <c r="F324" s="916"/>
    </row>
    <row r="325" spans="6:10">
      <c r="F325" s="916"/>
      <c r="I325" s="635"/>
      <c r="J325" s="635"/>
    </row>
    <row r="326" spans="6:6">
      <c r="F326" s="916"/>
    </row>
    <row r="327" spans="6:6">
      <c r="F327" s="916"/>
    </row>
  </sheetData>
  <sheetProtection selectLockedCells="1" autoFilter="0"/>
  <autoFilter xmlns:etc="http://www.wps.cn/officeDocument/2017/etCustomData" ref="A3:XFD299" etc:filterBottomFollowUsedRange="0">
    <extLst/>
  </autoFilter>
  <mergeCells count="10">
    <mergeCell ref="W2:AA2"/>
    <mergeCell ref="AI2:AN2"/>
    <mergeCell ref="AO2:AS2"/>
    <mergeCell ref="AT2:AW2"/>
    <mergeCell ref="AX2:BA2"/>
    <mergeCell ref="BB2:BE2"/>
    <mergeCell ref="BG2:BH2"/>
    <mergeCell ref="BJ2:BK2"/>
    <mergeCell ref="S280:S282"/>
    <mergeCell ref="A1:I2"/>
  </mergeCells>
  <conditionalFormatting sqref="Z3">
    <cfRule type="containsText" dxfId="0" priority="865" operator="between" text="欠">
      <formula>NOT(ISERROR(SEARCH("欠",Z3)))</formula>
    </cfRule>
  </conditionalFormatting>
  <conditionalFormatting sqref="W4">
    <cfRule type="containsText" dxfId="0" priority="839" operator="between" text="欠">
      <formula>NOT(ISERROR(SEARCH("欠",W4)))</formula>
    </cfRule>
  </conditionalFormatting>
  <conditionalFormatting sqref="X4">
    <cfRule type="containsText" dxfId="0" priority="837" operator="between" text="欠">
      <formula>NOT(ISERROR(SEARCH("欠",X4)))</formula>
    </cfRule>
  </conditionalFormatting>
  <conditionalFormatting sqref="Y4">
    <cfRule type="containsText" dxfId="0" priority="836" operator="between" text="欠">
      <formula>NOT(ISERROR(SEARCH("欠",Y4)))</formula>
    </cfRule>
  </conditionalFormatting>
  <conditionalFormatting sqref="Z4">
    <cfRule type="containsText" dxfId="0" priority="841" operator="between" text="欠">
      <formula>NOT(ISERROR(SEARCH("欠",Z4)))</formula>
    </cfRule>
  </conditionalFormatting>
  <conditionalFormatting sqref="W5">
    <cfRule type="containsText" dxfId="0" priority="596" operator="between" text="欠">
      <formula>NOT(ISERROR(SEARCH("欠",W5)))</formula>
    </cfRule>
  </conditionalFormatting>
  <conditionalFormatting sqref="X37">
    <cfRule type="containsText" dxfId="0" priority="591" operator="between" text="欠">
      <formula>NOT(ISERROR(SEARCH("欠",X37)))</formula>
    </cfRule>
  </conditionalFormatting>
  <conditionalFormatting sqref="Y37">
    <cfRule type="containsText" dxfId="0" priority="592" operator="between" text="欠">
      <formula>NOT(ISERROR(SEARCH("欠",Y37)))</formula>
    </cfRule>
  </conditionalFormatting>
  <conditionalFormatting sqref="Z37">
    <cfRule type="containsText" dxfId="0" priority="595" operator="between" text="欠">
      <formula>NOT(ISERROR(SEARCH("欠",Z37)))</formula>
    </cfRule>
  </conditionalFormatting>
  <conditionalFormatting sqref="Y39">
    <cfRule type="containsText" dxfId="0" priority="548" operator="between" text="欠">
      <formula>NOT(ISERROR(SEARCH("欠",Y39)))</formula>
    </cfRule>
  </conditionalFormatting>
  <conditionalFormatting sqref="W47">
    <cfRule type="containsText" dxfId="0" priority="557" operator="between" text="欠">
      <formula>NOT(ISERROR(SEARCH("欠",W47)))</formula>
    </cfRule>
  </conditionalFormatting>
  <conditionalFormatting sqref="X47">
    <cfRule type="containsText" dxfId="0" priority="556" operator="between" text="欠">
      <formula>NOT(ISERROR(SEARCH("欠",X47)))</formula>
    </cfRule>
  </conditionalFormatting>
  <conditionalFormatting sqref="Y47">
    <cfRule type="containsText" dxfId="0" priority="555" operator="between" text="欠">
      <formula>NOT(ISERROR(SEARCH("欠",Y47)))</formula>
    </cfRule>
  </conditionalFormatting>
  <conditionalFormatting sqref="W71">
    <cfRule type="containsText" dxfId="0" priority="535" operator="between" text="欠">
      <formula>NOT(ISERROR(SEARCH("欠",W71)))</formula>
    </cfRule>
  </conditionalFormatting>
  <conditionalFormatting sqref="X71">
    <cfRule type="containsText" dxfId="0" priority="533" operator="between" text="欠">
      <formula>NOT(ISERROR(SEARCH("欠",X71)))</formula>
    </cfRule>
  </conditionalFormatting>
  <conditionalFormatting sqref="Y71">
    <cfRule type="containsText" dxfId="0" priority="534" operator="between" text="欠">
      <formula>NOT(ISERROR(SEARCH("欠",Y71)))</formula>
    </cfRule>
  </conditionalFormatting>
  <conditionalFormatting sqref="Z71">
    <cfRule type="containsText" dxfId="0" priority="537" operator="between" text="欠">
      <formula>NOT(ISERROR(SEARCH("欠",Z71)))</formula>
    </cfRule>
  </conditionalFormatting>
  <conditionalFormatting sqref="W72">
    <cfRule type="containsText" dxfId="0" priority="530" operator="between" text="欠">
      <formula>NOT(ISERROR(SEARCH("欠",W72)))</formula>
    </cfRule>
  </conditionalFormatting>
  <conditionalFormatting sqref="X72">
    <cfRule type="containsText" dxfId="0" priority="528" operator="between" text="欠">
      <formula>NOT(ISERROR(SEARCH("欠",X72)))</formula>
    </cfRule>
  </conditionalFormatting>
  <conditionalFormatting sqref="Y72">
    <cfRule type="containsText" dxfId="0" priority="529" operator="between" text="欠">
      <formula>NOT(ISERROR(SEARCH("欠",Y72)))</formula>
    </cfRule>
  </conditionalFormatting>
  <conditionalFormatting sqref="Z72">
    <cfRule type="containsText" dxfId="0" priority="531" operator="between" text="欠">
      <formula>NOT(ISERROR(SEARCH("欠",Z72)))</formula>
    </cfRule>
  </conditionalFormatting>
  <conditionalFormatting sqref="W73">
    <cfRule type="containsText" dxfId="0" priority="525" operator="between" text="欠">
      <formula>NOT(ISERROR(SEARCH("欠",W73)))</formula>
    </cfRule>
  </conditionalFormatting>
  <conditionalFormatting sqref="X73">
    <cfRule type="containsText" dxfId="0" priority="523" operator="between" text="欠">
      <formula>NOT(ISERROR(SEARCH("欠",X73)))</formula>
    </cfRule>
  </conditionalFormatting>
  <conditionalFormatting sqref="Y73">
    <cfRule type="containsText" dxfId="0" priority="524" operator="between" text="欠">
      <formula>NOT(ISERROR(SEARCH("欠",Y73)))</formula>
    </cfRule>
  </conditionalFormatting>
  <conditionalFormatting sqref="Z73">
    <cfRule type="containsText" dxfId="0" priority="526" operator="between" text="欠">
      <formula>NOT(ISERROR(SEARCH("欠",Z73)))</formula>
    </cfRule>
  </conditionalFormatting>
  <conditionalFormatting sqref="X81">
    <cfRule type="containsText" dxfId="0" priority="507" operator="between" text="欠">
      <formula>NOT(ISERROR(SEARCH("欠",X81)))</formula>
    </cfRule>
  </conditionalFormatting>
  <conditionalFormatting sqref="Z81">
    <cfRule type="containsText" dxfId="0" priority="505" operator="between" text="欠">
      <formula>NOT(ISERROR(SEARCH("欠",Z81)))</formula>
    </cfRule>
  </conditionalFormatting>
  <conditionalFormatting sqref="X82">
    <cfRule type="containsText" dxfId="0" priority="506" operator="between" text="欠">
      <formula>NOT(ISERROR(SEARCH("欠",X82)))</formula>
    </cfRule>
  </conditionalFormatting>
  <conditionalFormatting sqref="Z82">
    <cfRule type="containsText" dxfId="0" priority="504" operator="between" text="欠">
      <formula>NOT(ISERROR(SEARCH("欠",Z82)))</formula>
    </cfRule>
  </conditionalFormatting>
  <conditionalFormatting sqref="X83">
    <cfRule type="containsText" dxfId="0" priority="499" operator="between" text="欠">
      <formula>NOT(ISERROR(SEARCH("欠",X83)))</formula>
    </cfRule>
  </conditionalFormatting>
  <conditionalFormatting sqref="Z83">
    <cfRule type="containsText" dxfId="0" priority="498" operator="between" text="欠">
      <formula>NOT(ISERROR(SEARCH("欠",Z83)))</formula>
    </cfRule>
  </conditionalFormatting>
  <conditionalFormatting sqref="W89">
    <cfRule type="containsText" dxfId="0" priority="459" operator="between" text="欠">
      <formula>NOT(ISERROR(SEARCH("欠",W89)))</formula>
    </cfRule>
  </conditionalFormatting>
  <conditionalFormatting sqref="X89">
    <cfRule type="containsText" dxfId="0" priority="458" operator="between" text="欠">
      <formula>NOT(ISERROR(SEARCH("欠",X89)))</formula>
    </cfRule>
  </conditionalFormatting>
  <conditionalFormatting sqref="Y89">
    <cfRule type="containsText" dxfId="0" priority="456" operator="between" text="欠">
      <formula>NOT(ISERROR(SEARCH("欠",Y89)))</formula>
    </cfRule>
  </conditionalFormatting>
  <conditionalFormatting sqref="Z89">
    <cfRule type="containsText" dxfId="0" priority="457" operator="between" text="欠">
      <formula>NOT(ISERROR(SEARCH("欠",Z89)))</formula>
    </cfRule>
  </conditionalFormatting>
  <conditionalFormatting sqref="V92">
    <cfRule type="containsText" dxfId="0" priority="484" operator="between" text="欠">
      <formula>NOT(ISERROR(SEARCH("欠",V92)))</formula>
    </cfRule>
  </conditionalFormatting>
  <conditionalFormatting sqref="X92">
    <cfRule type="containsText" dxfId="0" priority="483" operator="between" text="欠">
      <formula>NOT(ISERROR(SEARCH("欠",X92)))</formula>
    </cfRule>
  </conditionalFormatting>
  <conditionalFormatting sqref="X98">
    <cfRule type="containsText" dxfId="0" priority="423" operator="between" text="欠">
      <formula>NOT(ISERROR(SEARCH("欠",X98)))</formula>
    </cfRule>
  </conditionalFormatting>
  <conditionalFormatting sqref="Z98">
    <cfRule type="containsText" dxfId="0" priority="439" operator="between" text="欠">
      <formula>NOT(ISERROR(SEARCH("欠",Z98)))</formula>
    </cfRule>
  </conditionalFormatting>
  <conditionalFormatting sqref="X99">
    <cfRule type="containsText" dxfId="0" priority="434" operator="between" text="欠">
      <formula>NOT(ISERROR(SEARCH("欠",X99)))</formula>
    </cfRule>
  </conditionalFormatting>
  <conditionalFormatting sqref="Z99">
    <cfRule type="containsText" dxfId="0" priority="440" operator="between" text="欠">
      <formula>NOT(ISERROR(SEARCH("欠",Z99)))</formula>
    </cfRule>
  </conditionalFormatting>
  <conditionalFormatting sqref="X100">
    <cfRule type="containsText" dxfId="0" priority="420" operator="between" text="欠">
      <formula>NOT(ISERROR(SEARCH("欠",X100)))</formula>
    </cfRule>
  </conditionalFormatting>
  <conditionalFormatting sqref="Z100">
    <cfRule type="containsText" dxfId="0" priority="438" operator="between" text="欠">
      <formula>NOT(ISERROR(SEARCH("欠",Z100)))</formula>
    </cfRule>
  </conditionalFormatting>
  <conditionalFormatting sqref="W105">
    <cfRule type="containsText" dxfId="0" priority="418" operator="between" text="欠">
      <formula>NOT(ISERROR(SEARCH("欠",W105)))</formula>
    </cfRule>
  </conditionalFormatting>
  <conditionalFormatting sqref="X105">
    <cfRule type="containsText" dxfId="0" priority="417" operator="between" text="欠">
      <formula>NOT(ISERROR(SEARCH("欠",X105)))</formula>
    </cfRule>
  </conditionalFormatting>
  <conditionalFormatting sqref="Y105">
    <cfRule type="containsText" dxfId="0" priority="416" operator="between" text="欠">
      <formula>NOT(ISERROR(SEARCH("欠",Y105)))</formula>
    </cfRule>
  </conditionalFormatting>
  <conditionalFormatting sqref="Z105">
    <cfRule type="containsText" dxfId="0" priority="464" operator="between" text="欠">
      <formula>NOT(ISERROR(SEARCH("欠",Z105)))</formula>
    </cfRule>
  </conditionalFormatting>
  <conditionalFormatting sqref="W113">
    <cfRule type="containsText" dxfId="0" priority="404" operator="between" text="欠">
      <formula>NOT(ISERROR(SEARCH("欠",W113)))</formula>
    </cfRule>
  </conditionalFormatting>
  <conditionalFormatting sqref="X113">
    <cfRule type="containsText" dxfId="0" priority="403" operator="between" text="欠">
      <formula>NOT(ISERROR(SEARCH("欠",X113)))</formula>
    </cfRule>
  </conditionalFormatting>
  <conditionalFormatting sqref="Y113">
    <cfRule type="containsText" dxfId="0" priority="401" operator="between" text="欠">
      <formula>NOT(ISERROR(SEARCH("欠",Y113)))</formula>
    </cfRule>
  </conditionalFormatting>
  <conditionalFormatting sqref="Z113">
    <cfRule type="containsText" dxfId="0" priority="402" operator="between" text="欠">
      <formula>NOT(ISERROR(SEARCH("欠",Z113)))</formula>
    </cfRule>
  </conditionalFormatting>
  <conditionalFormatting sqref="X114">
    <cfRule type="containsText" dxfId="0" priority="389" operator="between" text="欠">
      <formula>NOT(ISERROR(SEARCH("欠",X114)))</formula>
    </cfRule>
  </conditionalFormatting>
  <conditionalFormatting sqref="Y114">
    <cfRule type="containsText" dxfId="0" priority="388" operator="between" text="欠">
      <formula>NOT(ISERROR(SEARCH("欠",Y114)))</formula>
    </cfRule>
  </conditionalFormatting>
  <conditionalFormatting sqref="Z114">
    <cfRule type="containsText" dxfId="0" priority="392" operator="between" text="欠">
      <formula>NOT(ISERROR(SEARCH("欠",Z114)))</formula>
    </cfRule>
  </conditionalFormatting>
  <conditionalFormatting sqref="BM114">
    <cfRule type="expression" dxfId="1" priority="391">
      <formula>$BS$3="合计"</formula>
    </cfRule>
  </conditionalFormatting>
  <conditionalFormatting sqref="Y128">
    <cfRule type="containsText" dxfId="0" priority="357" operator="between" text="欠">
      <formula>NOT(ISERROR(SEARCH("欠",Y128)))</formula>
    </cfRule>
  </conditionalFormatting>
  <conditionalFormatting sqref="W142">
    <cfRule type="containsText" dxfId="0" priority="383" operator="between" text="欠">
      <formula>NOT(ISERROR(SEARCH("欠",W142)))</formula>
    </cfRule>
  </conditionalFormatting>
  <conditionalFormatting sqref="X142">
    <cfRule type="containsText" dxfId="0" priority="385" operator="between" text="欠">
      <formula>NOT(ISERROR(SEARCH("欠",X142)))</formula>
    </cfRule>
  </conditionalFormatting>
  <conditionalFormatting sqref="Y142">
    <cfRule type="containsText" dxfId="0" priority="384" operator="between" text="欠">
      <formula>NOT(ISERROR(SEARCH("欠",Y142)))</formula>
    </cfRule>
  </conditionalFormatting>
  <conditionalFormatting sqref="Z142">
    <cfRule type="containsText" dxfId="0" priority="387" operator="between" text="欠">
      <formula>NOT(ISERROR(SEARCH("欠",Z142)))</formula>
    </cfRule>
  </conditionalFormatting>
  <conditionalFormatting sqref="X148">
    <cfRule type="containsText" dxfId="0" priority="399" operator="between" text="欠">
      <formula>NOT(ISERROR(SEARCH("欠",X148)))</formula>
    </cfRule>
  </conditionalFormatting>
  <conditionalFormatting sqref="Y148">
    <cfRule type="containsText" dxfId="0" priority="400" operator="between" text="欠">
      <formula>NOT(ISERROR(SEARCH("欠",Y148)))</formula>
    </cfRule>
  </conditionalFormatting>
  <conditionalFormatting sqref="W158">
    <cfRule type="containsText" dxfId="0" priority="354" operator="between" text="欠">
      <formula>NOT(ISERROR(SEARCH("欠",W158)))</formula>
    </cfRule>
  </conditionalFormatting>
  <conditionalFormatting sqref="X158">
    <cfRule type="containsText" dxfId="0" priority="353" operator="between" text="欠">
      <formula>NOT(ISERROR(SEARCH("欠",X158)))</formula>
    </cfRule>
  </conditionalFormatting>
  <conditionalFormatting sqref="Y158">
    <cfRule type="containsText" dxfId="0" priority="352" operator="between" text="欠">
      <formula>NOT(ISERROR(SEARCH("欠",Y158)))</formula>
    </cfRule>
  </conditionalFormatting>
  <conditionalFormatting sqref="Z158">
    <cfRule type="containsText" dxfId="0" priority="356" operator="between" text="欠">
      <formula>NOT(ISERROR(SEARCH("欠",Z158)))</formula>
    </cfRule>
  </conditionalFormatting>
  <conditionalFormatting sqref="V174">
    <cfRule type="containsText" dxfId="0" priority="323" operator="between" text="欠">
      <formula>NOT(ISERROR(SEARCH("欠",V174)))</formula>
    </cfRule>
  </conditionalFormatting>
  <conditionalFormatting sqref="X174">
    <cfRule type="containsText" dxfId="0" priority="322" operator="between" text="欠">
      <formula>NOT(ISERROR(SEARCH("欠",X174)))</formula>
    </cfRule>
  </conditionalFormatting>
  <conditionalFormatting sqref="V175">
    <cfRule type="containsText" dxfId="0" priority="331" operator="between" text="欠">
      <formula>NOT(ISERROR(SEARCH("欠",V175)))</formula>
    </cfRule>
  </conditionalFormatting>
  <conditionalFormatting sqref="X175">
    <cfRule type="containsText" dxfId="0" priority="329" operator="between" text="欠">
      <formula>NOT(ISERROR(SEARCH("欠",X175)))</formula>
    </cfRule>
  </conditionalFormatting>
  <conditionalFormatting sqref="X176">
    <cfRule type="containsText" dxfId="0" priority="295" operator="between" text="欠">
      <formula>NOT(ISERROR(SEARCH("欠",X176)))</formula>
    </cfRule>
  </conditionalFormatting>
  <conditionalFormatting sqref="BS176">
    <cfRule type="expression" dxfId="1" priority="306">
      <formula>$BS$3="合计"</formula>
    </cfRule>
  </conditionalFormatting>
  <conditionalFormatting sqref="X177">
    <cfRule type="containsText" dxfId="0" priority="294" operator="between" text="欠">
      <formula>NOT(ISERROR(SEARCH("欠",X177)))</formula>
    </cfRule>
  </conditionalFormatting>
  <conditionalFormatting sqref="BS177">
    <cfRule type="expression" dxfId="1" priority="305">
      <formula>$BS$3="合计"</formula>
    </cfRule>
  </conditionalFormatting>
  <conditionalFormatting sqref="X178">
    <cfRule type="containsText" dxfId="0" priority="293" operator="between" text="欠">
      <formula>NOT(ISERROR(SEARCH("欠",X178)))</formula>
    </cfRule>
  </conditionalFormatting>
  <conditionalFormatting sqref="BS178">
    <cfRule type="expression" dxfId="1" priority="304">
      <formula>$BS$3="合计"</formula>
    </cfRule>
  </conditionalFormatting>
  <conditionalFormatting sqref="X179">
    <cfRule type="containsText" dxfId="0" priority="292" operator="between" text="欠">
      <formula>NOT(ISERROR(SEARCH("欠",X179)))</formula>
    </cfRule>
  </conditionalFormatting>
  <conditionalFormatting sqref="BS179">
    <cfRule type="expression" dxfId="1" priority="303">
      <formula>$BS$3="合计"</formula>
    </cfRule>
  </conditionalFormatting>
  <conditionalFormatting sqref="X180">
    <cfRule type="containsText" dxfId="0" priority="291" operator="between" text="欠">
      <formula>NOT(ISERROR(SEARCH("欠",X180)))</formula>
    </cfRule>
  </conditionalFormatting>
  <conditionalFormatting sqref="BS180">
    <cfRule type="expression" dxfId="1" priority="302">
      <formula>$BS$3="合计"</formula>
    </cfRule>
  </conditionalFormatting>
  <conditionalFormatting sqref="X181">
    <cfRule type="containsText" dxfId="0" priority="290" operator="between" text="欠">
      <formula>NOT(ISERROR(SEARCH("欠",X181)))</formula>
    </cfRule>
  </conditionalFormatting>
  <conditionalFormatting sqref="BS181">
    <cfRule type="expression" dxfId="1" priority="301">
      <formula>$BS$3="合计"</formula>
    </cfRule>
  </conditionalFormatting>
  <conditionalFormatting sqref="X182">
    <cfRule type="containsText" dxfId="0" priority="289" operator="between" text="欠">
      <formula>NOT(ISERROR(SEARCH("欠",X182)))</formula>
    </cfRule>
  </conditionalFormatting>
  <conditionalFormatting sqref="BS182">
    <cfRule type="expression" dxfId="1" priority="300">
      <formula>$BS$3="合计"</formula>
    </cfRule>
  </conditionalFormatting>
  <conditionalFormatting sqref="X183">
    <cfRule type="containsText" dxfId="0" priority="288" operator="between" text="欠">
      <formula>NOT(ISERROR(SEARCH("欠",X183)))</formula>
    </cfRule>
  </conditionalFormatting>
  <conditionalFormatting sqref="BS183">
    <cfRule type="expression" dxfId="1" priority="299">
      <formula>$BS$3="合计"</formula>
    </cfRule>
  </conditionalFormatting>
  <conditionalFormatting sqref="X184">
    <cfRule type="containsText" dxfId="0" priority="287" operator="between" text="欠">
      <formula>NOT(ISERROR(SEARCH("欠",X184)))</formula>
    </cfRule>
  </conditionalFormatting>
  <conditionalFormatting sqref="BS184">
    <cfRule type="expression" dxfId="1" priority="298">
      <formula>$BS$3="合计"</formula>
    </cfRule>
  </conditionalFormatting>
  <conditionalFormatting sqref="X185">
    <cfRule type="containsText" dxfId="0" priority="286" operator="between" text="欠">
      <formula>NOT(ISERROR(SEARCH("欠",X185)))</formula>
    </cfRule>
  </conditionalFormatting>
  <conditionalFormatting sqref="BS185">
    <cfRule type="expression" dxfId="1" priority="297">
      <formula>$BS$3="合计"</formula>
    </cfRule>
  </conditionalFormatting>
  <conditionalFormatting sqref="X186">
    <cfRule type="containsText" dxfId="0" priority="285" operator="between" text="欠">
      <formula>NOT(ISERROR(SEARCH("欠",X186)))</formula>
    </cfRule>
  </conditionalFormatting>
  <conditionalFormatting sqref="BS186">
    <cfRule type="expression" dxfId="1" priority="296">
      <formula>$BS$3="合计"</formula>
    </cfRule>
  </conditionalFormatting>
  <conditionalFormatting sqref="X187">
    <cfRule type="containsText" dxfId="0" priority="337" operator="between" text="欠">
      <formula>NOT(ISERROR(SEARCH("欠",X187)))</formula>
    </cfRule>
  </conditionalFormatting>
  <conditionalFormatting sqref="Z187">
    <cfRule type="containsText" dxfId="0" priority="340" operator="between" text="欠">
      <formula>NOT(ISERROR(SEARCH("欠",Z187)))</formula>
    </cfRule>
  </conditionalFormatting>
  <conditionalFormatting sqref="BS187">
    <cfRule type="expression" dxfId="1" priority="339">
      <formula>$BS$3="合计"</formula>
    </cfRule>
  </conditionalFormatting>
  <conditionalFormatting sqref="BS192">
    <cfRule type="expression" dxfId="1" priority="344">
      <formula>$BS$3="合计"</formula>
    </cfRule>
  </conditionalFormatting>
  <conditionalFormatting sqref="X196">
    <cfRule type="containsText" dxfId="0" priority="258" operator="between" text="欠">
      <formula>NOT(ISERROR(SEARCH("欠",X196)))</formula>
    </cfRule>
  </conditionalFormatting>
  <conditionalFormatting sqref="BS196">
    <cfRule type="expression" dxfId="1" priority="260">
      <formula>$BS$3="合计"</formula>
    </cfRule>
  </conditionalFormatting>
  <conditionalFormatting sqref="X197">
    <cfRule type="containsText" dxfId="0" priority="257" operator="between" text="欠">
      <formula>NOT(ISERROR(SEARCH("欠",X197)))</formula>
    </cfRule>
  </conditionalFormatting>
  <conditionalFormatting sqref="BS197">
    <cfRule type="expression" dxfId="1" priority="259">
      <formula>$BS$3="合计"</formula>
    </cfRule>
  </conditionalFormatting>
  <conditionalFormatting sqref="O201">
    <cfRule type="containsText" dxfId="0" priority="195" operator="between" text="欠">
      <formula>NOT(ISERROR(SEARCH("欠",O201)))</formula>
    </cfRule>
  </conditionalFormatting>
  <conditionalFormatting sqref="W201">
    <cfRule type="containsText" dxfId="0" priority="198" operator="between" text="欠">
      <formula>NOT(ISERROR(SEARCH("欠",W201)))</formula>
    </cfRule>
  </conditionalFormatting>
  <conditionalFormatting sqref="X201">
    <cfRule type="containsText" dxfId="0" priority="197" operator="between" text="欠">
      <formula>NOT(ISERROR(SEARCH("欠",X201)))</formula>
    </cfRule>
  </conditionalFormatting>
  <conditionalFormatting sqref="Y201">
    <cfRule type="containsText" dxfId="0" priority="196" operator="between" text="欠">
      <formula>NOT(ISERROR(SEARCH("欠",Y201)))</formula>
    </cfRule>
  </conditionalFormatting>
  <conditionalFormatting sqref="Z201">
    <cfRule type="containsText" dxfId="0" priority="200" operator="between" text="欠">
      <formula>NOT(ISERROR(SEARCH("欠",Z201)))</formula>
    </cfRule>
  </conditionalFormatting>
  <conditionalFormatting sqref="BS201">
    <cfRule type="expression" dxfId="1" priority="199">
      <formula>$BS$3="合计"</formula>
    </cfRule>
  </conditionalFormatting>
  <conditionalFormatting sqref="W203">
    <cfRule type="containsText" dxfId="0" priority="320" operator="between" text="欠">
      <formula>NOT(ISERROR(SEARCH("欠",W203)))</formula>
    </cfRule>
  </conditionalFormatting>
  <conditionalFormatting sqref="W204">
    <cfRule type="containsText" dxfId="0" priority="319" operator="between" text="欠">
      <formula>NOT(ISERROR(SEARCH("欠",W204)))</formula>
    </cfRule>
  </conditionalFormatting>
  <conditionalFormatting sqref="O205">
    <cfRule type="containsText" dxfId="0" priority="318" operator="between" text="欠">
      <formula>NOT(ISERROR(SEARCH("欠",O205)))</formula>
    </cfRule>
  </conditionalFormatting>
  <conditionalFormatting sqref="O209">
    <cfRule type="containsText" dxfId="0" priority="201" operator="between" text="欠">
      <formula>NOT(ISERROR(SEARCH("欠",O209)))</formula>
    </cfRule>
  </conditionalFormatting>
  <conditionalFormatting sqref="W209">
    <cfRule type="containsText" dxfId="0" priority="234" operator="between" text="欠">
      <formula>NOT(ISERROR(SEARCH("欠",W209)))</formula>
    </cfRule>
  </conditionalFormatting>
  <conditionalFormatting sqref="X209">
    <cfRule type="containsText" dxfId="0" priority="203" operator="between" text="欠">
      <formula>NOT(ISERROR(SEARCH("欠",X209)))</formula>
    </cfRule>
  </conditionalFormatting>
  <conditionalFormatting sqref="Y209">
    <cfRule type="containsText" dxfId="0" priority="202" operator="between" text="欠">
      <formula>NOT(ISERROR(SEARCH("欠",Y209)))</formula>
    </cfRule>
  </conditionalFormatting>
  <conditionalFormatting sqref="Z209">
    <cfRule type="containsText" dxfId="0" priority="206" operator="between" text="欠">
      <formula>NOT(ISERROR(SEARCH("欠",Z209)))</formula>
    </cfRule>
  </conditionalFormatting>
  <conditionalFormatting sqref="BS209">
    <cfRule type="expression" dxfId="1" priority="205">
      <formula>$BS$3="合计"</formula>
    </cfRule>
  </conditionalFormatting>
  <conditionalFormatting sqref="O210">
    <cfRule type="containsText" dxfId="0" priority="231" operator="between" text="欠">
      <formula>NOT(ISERROR(SEARCH("欠",O210)))</formula>
    </cfRule>
  </conditionalFormatting>
  <conditionalFormatting sqref="X210">
    <cfRule type="containsText" dxfId="0" priority="233" operator="between" text="欠">
      <formula>NOT(ISERROR(SEARCH("欠",X210)))</formula>
    </cfRule>
  </conditionalFormatting>
  <conditionalFormatting sqref="Y210">
    <cfRule type="containsText" dxfId="0" priority="232" operator="between" text="欠">
      <formula>NOT(ISERROR(SEARCH("欠",Y210)))</formula>
    </cfRule>
  </conditionalFormatting>
  <conditionalFormatting sqref="Z210">
    <cfRule type="containsText" dxfId="0" priority="236" operator="between" text="欠">
      <formula>NOT(ISERROR(SEARCH("欠",Z210)))</formula>
    </cfRule>
  </conditionalFormatting>
  <conditionalFormatting sqref="BS210">
    <cfRule type="expression" dxfId="1" priority="235">
      <formula>$BS$3="合计"</formula>
    </cfRule>
  </conditionalFormatting>
  <conditionalFormatting sqref="O211">
    <cfRule type="containsText" dxfId="0" priority="213" operator="between" text="欠">
      <formula>NOT(ISERROR(SEARCH("欠",O211)))</formula>
    </cfRule>
  </conditionalFormatting>
  <conditionalFormatting sqref="X211">
    <cfRule type="containsText" dxfId="0" priority="215" operator="between" text="欠">
      <formula>NOT(ISERROR(SEARCH("欠",X211)))</formula>
    </cfRule>
  </conditionalFormatting>
  <conditionalFormatting sqref="Y211">
    <cfRule type="containsText" dxfId="0" priority="214" operator="between" text="欠">
      <formula>NOT(ISERROR(SEARCH("欠",Y211)))</formula>
    </cfRule>
  </conditionalFormatting>
  <conditionalFormatting sqref="Z211">
    <cfRule type="containsText" dxfId="0" priority="194" operator="between" text="欠">
      <formula>NOT(ISERROR(SEARCH("欠",Z211)))</formula>
    </cfRule>
  </conditionalFormatting>
  <conditionalFormatting sqref="BS211">
    <cfRule type="expression" dxfId="1" priority="217">
      <formula>$BS$3="合计"</formula>
    </cfRule>
  </conditionalFormatting>
  <conditionalFormatting sqref="P213:T213">
    <cfRule type="containsText" dxfId="0" priority="176" operator="between" text="欠">
      <formula>NOT(ISERROR(SEARCH("欠",P213)))</formula>
    </cfRule>
  </conditionalFormatting>
  <conditionalFormatting sqref="W213">
    <cfRule type="containsText" dxfId="0" priority="250" operator="between" text="欠">
      <formula>NOT(ISERROR(SEARCH("欠",W213)))</formula>
    </cfRule>
  </conditionalFormatting>
  <conditionalFormatting sqref="Y213">
    <cfRule type="containsText" dxfId="0" priority="248" operator="between" text="欠">
      <formula>NOT(ISERROR(SEARCH("欠",Y213)))</formula>
    </cfRule>
  </conditionalFormatting>
  <conditionalFormatting sqref="Z213">
    <cfRule type="containsText" dxfId="0" priority="252" operator="between" text="欠">
      <formula>NOT(ISERROR(SEARCH("欠",Z213)))</formula>
    </cfRule>
  </conditionalFormatting>
  <conditionalFormatting sqref="P214:T214">
    <cfRule type="containsText" dxfId="0" priority="94" operator="between" text="欠">
      <formula>NOT(ISERROR(SEARCH("欠",P214)))</formula>
    </cfRule>
  </conditionalFormatting>
  <conditionalFormatting sqref="P215:T215">
    <cfRule type="containsText" dxfId="0" priority="93" operator="between" text="欠">
      <formula>NOT(ISERROR(SEARCH("欠",P215)))</formula>
    </cfRule>
  </conditionalFormatting>
  <conditionalFormatting sqref="X215">
    <cfRule type="containsText" dxfId="0" priority="178" operator="between" text="欠">
      <formula>NOT(ISERROR(SEARCH("欠",X215)))</formula>
    </cfRule>
  </conditionalFormatting>
  <conditionalFormatting sqref="Z215">
    <cfRule type="containsText" dxfId="0" priority="181" operator="between" text="欠">
      <formula>NOT(ISERROR(SEARCH("欠",Z215)))</formula>
    </cfRule>
  </conditionalFormatting>
  <conditionalFormatting sqref="BS215">
    <cfRule type="expression" dxfId="1" priority="180">
      <formula>$BS$3="合计"</formula>
    </cfRule>
  </conditionalFormatting>
  <conditionalFormatting sqref="X218">
    <cfRule type="containsText" dxfId="0" priority="238" operator="between" text="欠">
      <formula>NOT(ISERROR(SEARCH("欠",X218)))</formula>
    </cfRule>
  </conditionalFormatting>
  <conditionalFormatting sqref="BS218">
    <cfRule type="expression" dxfId="1" priority="240">
      <formula>$BS$3="合计"</formula>
    </cfRule>
  </conditionalFormatting>
  <conditionalFormatting sqref="O224">
    <cfRule type="containsText" dxfId="0" priority="225" operator="between" text="欠">
      <formula>NOT(ISERROR(SEARCH("欠",O224)))</formula>
    </cfRule>
  </conditionalFormatting>
  <conditionalFormatting sqref="X224">
    <cfRule type="containsText" dxfId="0" priority="227" operator="between" text="欠">
      <formula>NOT(ISERROR(SEARCH("欠",X224)))</formula>
    </cfRule>
  </conditionalFormatting>
  <conditionalFormatting sqref="BS224">
    <cfRule type="expression" dxfId="1" priority="229">
      <formula>$BS$3="合计"</formula>
    </cfRule>
  </conditionalFormatting>
  <conditionalFormatting sqref="W229">
    <cfRule type="containsText" dxfId="0" priority="185" operator="between" text="欠">
      <formula>NOT(ISERROR(SEARCH("欠",W229)))</formula>
    </cfRule>
  </conditionalFormatting>
  <conditionalFormatting sqref="X229">
    <cfRule type="containsText" dxfId="0" priority="184" operator="between" text="欠">
      <formula>NOT(ISERROR(SEARCH("欠",X229)))</formula>
    </cfRule>
  </conditionalFormatting>
  <conditionalFormatting sqref="Y229">
    <cfRule type="containsText" dxfId="0" priority="183" operator="between" text="欠">
      <formula>NOT(ISERROR(SEARCH("欠",Y229)))</formula>
    </cfRule>
  </conditionalFormatting>
  <conditionalFormatting sqref="BS229">
    <cfRule type="expression" dxfId="1" priority="186">
      <formula>$BS$3="合计"</formula>
    </cfRule>
  </conditionalFormatting>
  <conditionalFormatting sqref="P230:T230">
    <cfRule type="containsText" dxfId="0" priority="82" operator="between" text="欠">
      <formula>NOT(ISERROR(SEARCH("欠",P230)))</formula>
    </cfRule>
  </conditionalFormatting>
  <conditionalFormatting sqref="W230">
    <cfRule type="containsText" dxfId="0" priority="182" operator="between" text="欠">
      <formula>NOT(ISERROR(SEARCH("欠",W230)))</formula>
    </cfRule>
  </conditionalFormatting>
  <conditionalFormatting sqref="Y230">
    <cfRule type="containsText" dxfId="0" priority="187" operator="between" text="欠">
      <formula>NOT(ISERROR(SEARCH("欠",Y230)))</formula>
    </cfRule>
  </conditionalFormatting>
  <conditionalFormatting sqref="X233">
    <cfRule type="containsText" dxfId="0" priority="152" operator="between" text="欠">
      <formula>NOT(ISERROR(SEARCH("欠",X233)))</formula>
    </cfRule>
  </conditionalFormatting>
  <conditionalFormatting sqref="Z233">
    <cfRule type="containsText" dxfId="0" priority="124" operator="between" text="欠">
      <formula>NOT(ISERROR(SEARCH("欠",Z233)))</formula>
    </cfRule>
    <cfRule type="cellIs" dxfId="2" priority="138" operator="equal">
      <formula>"欠"</formula>
    </cfRule>
  </conditionalFormatting>
  <conditionalFormatting sqref="BS233">
    <cfRule type="expression" dxfId="1" priority="159">
      <formula>$BS$3="合计"</formula>
    </cfRule>
  </conditionalFormatting>
  <conditionalFormatting sqref="X234">
    <cfRule type="containsText" dxfId="0" priority="151" operator="between" text="欠">
      <formula>NOT(ISERROR(SEARCH("欠",X234)))</formula>
    </cfRule>
  </conditionalFormatting>
  <conditionalFormatting sqref="Z234">
    <cfRule type="containsText" dxfId="0" priority="123" operator="between" text="欠">
      <formula>NOT(ISERROR(SEARCH("欠",Z234)))</formula>
    </cfRule>
    <cfRule type="cellIs" dxfId="2" priority="137" operator="equal">
      <formula>"欠"</formula>
    </cfRule>
  </conditionalFormatting>
  <conditionalFormatting sqref="BS234">
    <cfRule type="expression" dxfId="1" priority="158">
      <formula>$BS$3="合计"</formula>
    </cfRule>
  </conditionalFormatting>
  <conditionalFormatting sqref="X235">
    <cfRule type="containsText" dxfId="0" priority="150" operator="between" text="欠">
      <formula>NOT(ISERROR(SEARCH("欠",X235)))</formula>
    </cfRule>
  </conditionalFormatting>
  <conditionalFormatting sqref="Z235">
    <cfRule type="containsText" dxfId="0" priority="122" operator="between" text="欠">
      <formula>NOT(ISERROR(SEARCH("欠",Z235)))</formula>
    </cfRule>
    <cfRule type="cellIs" dxfId="2" priority="136" operator="equal">
      <formula>"欠"</formula>
    </cfRule>
  </conditionalFormatting>
  <conditionalFormatting sqref="BS235">
    <cfRule type="expression" dxfId="1" priority="157">
      <formula>$BS$3="合计"</formula>
    </cfRule>
  </conditionalFormatting>
  <conditionalFormatting sqref="X236">
    <cfRule type="containsText" dxfId="0" priority="149" operator="between" text="欠">
      <formula>NOT(ISERROR(SEARCH("欠",X236)))</formula>
    </cfRule>
  </conditionalFormatting>
  <conditionalFormatting sqref="Z236">
    <cfRule type="containsText" dxfId="0" priority="121" operator="between" text="欠">
      <formula>NOT(ISERROR(SEARCH("欠",Z236)))</formula>
    </cfRule>
    <cfRule type="cellIs" dxfId="2" priority="135" operator="equal">
      <formula>"欠"</formula>
    </cfRule>
  </conditionalFormatting>
  <conditionalFormatting sqref="BS236">
    <cfRule type="expression" dxfId="1" priority="156">
      <formula>$BS$3="合计"</formula>
    </cfRule>
  </conditionalFormatting>
  <conditionalFormatting sqref="X237">
    <cfRule type="containsText" dxfId="0" priority="148" operator="between" text="欠">
      <formula>NOT(ISERROR(SEARCH("欠",X237)))</formula>
    </cfRule>
  </conditionalFormatting>
  <conditionalFormatting sqref="Z237">
    <cfRule type="containsText" dxfId="0" priority="120" operator="between" text="欠">
      <formula>NOT(ISERROR(SEARCH("欠",Z237)))</formula>
    </cfRule>
    <cfRule type="cellIs" dxfId="2" priority="134" operator="equal">
      <formula>"欠"</formula>
    </cfRule>
  </conditionalFormatting>
  <conditionalFormatting sqref="BS237">
    <cfRule type="expression" dxfId="1" priority="155">
      <formula>$BS$3="合计"</formula>
    </cfRule>
  </conditionalFormatting>
  <conditionalFormatting sqref="X238">
    <cfRule type="containsText" dxfId="0" priority="147" operator="between" text="欠">
      <formula>NOT(ISERROR(SEARCH("欠",X238)))</formula>
    </cfRule>
  </conditionalFormatting>
  <conditionalFormatting sqref="Z238">
    <cfRule type="containsText" dxfId="0" priority="119" operator="between" text="欠">
      <formula>NOT(ISERROR(SEARCH("欠",Z238)))</formula>
    </cfRule>
    <cfRule type="cellIs" dxfId="2" priority="133" operator="equal">
      <formula>"欠"</formula>
    </cfRule>
  </conditionalFormatting>
  <conditionalFormatting sqref="BS238">
    <cfRule type="expression" dxfId="1" priority="154">
      <formula>$BS$3="合计"</formula>
    </cfRule>
  </conditionalFormatting>
  <conditionalFormatting sqref="X239">
    <cfRule type="containsText" dxfId="0" priority="146" operator="between" text="欠">
      <formula>NOT(ISERROR(SEARCH("欠",X239)))</formula>
    </cfRule>
  </conditionalFormatting>
  <conditionalFormatting sqref="Z239">
    <cfRule type="containsText" dxfId="0" priority="118" operator="between" text="欠">
      <formula>NOT(ISERROR(SEARCH("欠",Z239)))</formula>
    </cfRule>
    <cfRule type="cellIs" dxfId="2" priority="132" operator="equal">
      <formula>"欠"</formula>
    </cfRule>
  </conditionalFormatting>
  <conditionalFormatting sqref="BS239">
    <cfRule type="expression" dxfId="1" priority="153">
      <formula>$BS$3="合计"</formula>
    </cfRule>
  </conditionalFormatting>
  <conditionalFormatting sqref="W242">
    <cfRule type="cellIs" dxfId="2" priority="113" operator="equal">
      <formula>"欠"</formula>
    </cfRule>
  </conditionalFormatting>
  <conditionalFormatting sqref="X242">
    <cfRule type="containsText" dxfId="0" priority="116" operator="between" text="欠">
      <formula>NOT(ISERROR(SEARCH("欠",X242)))</formula>
    </cfRule>
  </conditionalFormatting>
  <conditionalFormatting sqref="Y242">
    <cfRule type="containsText" dxfId="0" priority="115" operator="between" text="欠">
      <formula>NOT(ISERROR(SEARCH("欠",Y242)))</formula>
    </cfRule>
  </conditionalFormatting>
  <conditionalFormatting sqref="Z242">
    <cfRule type="containsText" dxfId="0" priority="112" operator="between" text="欠">
      <formula>NOT(ISERROR(SEARCH("欠",Z242)))</formula>
    </cfRule>
    <cfRule type="cellIs" dxfId="2" priority="114" operator="equal">
      <formula>"欠"</formula>
    </cfRule>
  </conditionalFormatting>
  <conditionalFormatting sqref="BS242">
    <cfRule type="expression" dxfId="1" priority="117">
      <formula>$BS$3="合计"</formula>
    </cfRule>
  </conditionalFormatting>
  <conditionalFormatting sqref="W244">
    <cfRule type="cellIs" dxfId="2" priority="105" operator="equal">
      <formula>"欠"</formula>
    </cfRule>
  </conditionalFormatting>
  <conditionalFormatting sqref="Y244">
    <cfRule type="containsText" dxfId="0" priority="104" operator="between" text="欠">
      <formula>NOT(ISERROR(SEARCH("欠",Y244)))</formula>
    </cfRule>
  </conditionalFormatting>
  <conditionalFormatting sqref="W250">
    <cfRule type="cellIs" dxfId="2" priority="87" operator="equal">
      <formula>"欠"</formula>
    </cfRule>
  </conditionalFormatting>
  <conditionalFormatting sqref="X250">
    <cfRule type="containsText" dxfId="0" priority="89" operator="between" text="欠">
      <formula>NOT(ISERROR(SEARCH("欠",X250)))</formula>
    </cfRule>
  </conditionalFormatting>
  <conditionalFormatting sqref="Y250">
    <cfRule type="containsText" dxfId="0" priority="90" operator="between" text="欠">
      <formula>NOT(ISERROR(SEARCH("欠",Y250)))</formula>
    </cfRule>
  </conditionalFormatting>
  <conditionalFormatting sqref="Z250">
    <cfRule type="containsText" dxfId="0" priority="86" operator="between" text="欠">
      <formula>NOT(ISERROR(SEARCH("欠",Z250)))</formula>
    </cfRule>
    <cfRule type="cellIs" dxfId="2" priority="88" operator="equal">
      <formula>"欠"</formula>
    </cfRule>
  </conditionalFormatting>
  <conditionalFormatting sqref="BS250">
    <cfRule type="expression" dxfId="1" priority="91">
      <formula>$BS$3="合计"</formula>
    </cfRule>
  </conditionalFormatting>
  <conditionalFormatting sqref="Z251">
    <cfRule type="containsText" dxfId="0" priority="74" operator="between" text="欠">
      <formula>NOT(ISERROR(SEARCH("欠",Z251)))</formula>
    </cfRule>
    <cfRule type="cellIs" dxfId="2" priority="75" operator="equal">
      <formula>"欠"</formula>
    </cfRule>
  </conditionalFormatting>
  <conditionalFormatting sqref="X259">
    <cfRule type="containsText" dxfId="0" priority="71" operator="between" text="欠">
      <formula>NOT(ISERROR(SEARCH("欠",X259)))</formula>
    </cfRule>
  </conditionalFormatting>
  <conditionalFormatting sqref="Z259">
    <cfRule type="containsText" dxfId="0" priority="68" operator="between" text="欠">
      <formula>NOT(ISERROR(SEARCH("欠",Z259)))</formula>
    </cfRule>
    <cfRule type="cellIs" dxfId="2" priority="70" operator="equal">
      <formula>"欠"</formula>
    </cfRule>
  </conditionalFormatting>
  <conditionalFormatting sqref="Y264">
    <cfRule type="containsText" dxfId="0" priority="64" operator="between" text="欠">
      <formula>NOT(ISERROR(SEARCH("欠",Y264)))</formula>
    </cfRule>
  </conditionalFormatting>
  <conditionalFormatting sqref="X269">
    <cfRule type="containsText" dxfId="0" priority="61" operator="between" text="欠">
      <formula>NOT(ISERROR(SEARCH("欠",X269)))</formula>
    </cfRule>
  </conditionalFormatting>
  <conditionalFormatting sqref="Z269">
    <cfRule type="containsText" dxfId="0" priority="58" operator="between" text="欠">
      <formula>NOT(ISERROR(SEARCH("欠",Z269)))</formula>
    </cfRule>
    <cfRule type="cellIs" dxfId="2" priority="59" operator="equal">
      <formula>"欠"</formula>
    </cfRule>
  </conditionalFormatting>
  <conditionalFormatting sqref="BS269">
    <cfRule type="expression" dxfId="1" priority="62">
      <formula>$BS$3="合计"</formula>
    </cfRule>
  </conditionalFormatting>
  <conditionalFormatting sqref="W271">
    <cfRule type="cellIs" dxfId="2" priority="45" operator="equal">
      <formula>"欠"</formula>
    </cfRule>
  </conditionalFormatting>
  <conditionalFormatting sqref="X271">
    <cfRule type="containsText" dxfId="0" priority="48" operator="between" text="欠">
      <formula>NOT(ISERROR(SEARCH("欠",X271)))</formula>
    </cfRule>
  </conditionalFormatting>
  <conditionalFormatting sqref="Y271">
    <cfRule type="containsText" dxfId="0" priority="44" operator="between" text="欠">
      <formula>NOT(ISERROR(SEARCH("欠",Y271)))</formula>
    </cfRule>
  </conditionalFormatting>
  <conditionalFormatting sqref="Z271">
    <cfRule type="containsText" dxfId="0" priority="46" operator="between" text="欠">
      <formula>NOT(ISERROR(SEARCH("欠",Z271)))</formula>
    </cfRule>
    <cfRule type="cellIs" dxfId="2" priority="47" operator="equal">
      <formula>"欠"</formula>
    </cfRule>
  </conditionalFormatting>
  <conditionalFormatting sqref="BS271">
    <cfRule type="expression" dxfId="1" priority="49">
      <formula>$BS$3="合计"</formula>
    </cfRule>
  </conditionalFormatting>
  <conditionalFormatting sqref="W272">
    <cfRule type="cellIs" dxfId="2" priority="39" operator="equal">
      <formula>"欠"</formula>
    </cfRule>
  </conditionalFormatting>
  <conditionalFormatting sqref="X272">
    <cfRule type="containsText" dxfId="0" priority="42" operator="between" text="欠">
      <formula>NOT(ISERROR(SEARCH("欠",X272)))</formula>
    </cfRule>
  </conditionalFormatting>
  <conditionalFormatting sqref="Y272">
    <cfRule type="containsText" dxfId="0" priority="38" operator="between" text="欠">
      <formula>NOT(ISERROR(SEARCH("欠",Y272)))</formula>
    </cfRule>
  </conditionalFormatting>
  <conditionalFormatting sqref="Z272">
    <cfRule type="containsText" dxfId="0" priority="40" operator="between" text="欠">
      <formula>NOT(ISERROR(SEARCH("欠",Z272)))</formula>
    </cfRule>
    <cfRule type="cellIs" dxfId="2" priority="41" operator="equal">
      <formula>"欠"</formula>
    </cfRule>
  </conditionalFormatting>
  <conditionalFormatting sqref="W273">
    <cfRule type="cellIs" dxfId="2" priority="27" operator="equal">
      <formula>"欠"</formula>
    </cfRule>
  </conditionalFormatting>
  <conditionalFormatting sqref="X273">
    <cfRule type="containsText" dxfId="0" priority="30" operator="between" text="欠">
      <formula>NOT(ISERROR(SEARCH("欠",X273)))</formula>
    </cfRule>
  </conditionalFormatting>
  <conditionalFormatting sqref="Y273">
    <cfRule type="containsText" dxfId="0" priority="26" operator="between" text="欠">
      <formula>NOT(ISERROR(SEARCH("欠",Y273)))</formula>
    </cfRule>
  </conditionalFormatting>
  <conditionalFormatting sqref="Z273">
    <cfRule type="containsText" dxfId="0" priority="28" operator="between" text="欠">
      <formula>NOT(ISERROR(SEARCH("欠",Z273)))</formula>
    </cfRule>
    <cfRule type="cellIs" dxfId="2" priority="29" operator="equal">
      <formula>"欠"</formula>
    </cfRule>
  </conditionalFormatting>
  <conditionalFormatting sqref="W279">
    <cfRule type="cellIs" dxfId="2" priority="6" operator="equal">
      <formula>"欠"</formula>
    </cfRule>
  </conditionalFormatting>
  <conditionalFormatting sqref="X279">
    <cfRule type="containsText" dxfId="0" priority="9" operator="between" text="欠">
      <formula>NOT(ISERROR(SEARCH("欠",X279)))</formula>
    </cfRule>
  </conditionalFormatting>
  <conditionalFormatting sqref="Y279">
    <cfRule type="containsText" dxfId="0" priority="5" operator="between" text="欠">
      <formula>NOT(ISERROR(SEARCH("欠",Y279)))</formula>
    </cfRule>
  </conditionalFormatting>
  <conditionalFormatting sqref="Z279">
    <cfRule type="containsText" dxfId="0" priority="7" operator="between" text="欠">
      <formula>NOT(ISERROR(SEARCH("欠",Z279)))</formula>
    </cfRule>
    <cfRule type="cellIs" dxfId="2" priority="8" operator="equal">
      <formula>"欠"</formula>
    </cfRule>
  </conditionalFormatting>
  <conditionalFormatting sqref="BS279">
    <cfRule type="expression" dxfId="1" priority="10">
      <formula>$BS$3="合计"</formula>
    </cfRule>
  </conditionalFormatting>
  <conditionalFormatting sqref="S284">
    <cfRule type="containsText" dxfId="0" priority="1" operator="between" text="欠">
      <formula>NOT(ISERROR(SEARCH("欠",S284)))</formula>
    </cfRule>
  </conditionalFormatting>
  <conditionalFormatting sqref="Z285">
    <cfRule type="containsText" dxfId="0" priority="858" operator="between" text="欠">
      <formula>NOT(ISERROR(SEARCH("欠",Z285)))</formula>
    </cfRule>
  </conditionalFormatting>
  <conditionalFormatting sqref="Z286">
    <cfRule type="containsText" dxfId="0" priority="857" operator="between" text="欠">
      <formula>NOT(ISERROR(SEARCH("欠",Z286)))</formula>
    </cfRule>
  </conditionalFormatting>
  <conditionalFormatting sqref="Z287">
    <cfRule type="containsText" dxfId="0" priority="843" operator="between" text="欠">
      <formula>NOT(ISERROR(SEARCH("欠",Z287)))</formula>
    </cfRule>
  </conditionalFormatting>
  <conditionalFormatting sqref="V231:V232">
    <cfRule type="containsText" dxfId="0" priority="175" operator="between" text="欠">
      <formula>NOT(ISERROR(SEARCH("欠",V231)))</formula>
    </cfRule>
  </conditionalFormatting>
  <conditionalFormatting sqref="W26:W28">
    <cfRule type="containsText" dxfId="0" priority="561" operator="between" text="欠">
      <formula>NOT(ISERROR(SEARCH("欠",W26)))</formula>
    </cfRule>
  </conditionalFormatting>
  <conditionalFormatting sqref="W79:W80">
    <cfRule type="containsText" dxfId="0" priority="516" operator="between" text="欠">
      <formula>NOT(ISERROR(SEARCH("欠",W79)))</formula>
    </cfRule>
  </conditionalFormatting>
  <conditionalFormatting sqref="W81:W84">
    <cfRule type="containsText" dxfId="0" priority="511" operator="between" text="欠">
      <formula>NOT(ISERROR(SEARCH("欠",W81)))</formula>
    </cfRule>
  </conditionalFormatting>
  <conditionalFormatting sqref="W85:W86">
    <cfRule type="containsText" dxfId="0" priority="496" operator="between" text="欠">
      <formula>NOT(ISERROR(SEARCH("欠",W85)))</formula>
    </cfRule>
  </conditionalFormatting>
  <conditionalFormatting sqref="W171:W173">
    <cfRule type="containsText" dxfId="0" priority="334" operator="between" text="欠">
      <formula>NOT(ISERROR(SEARCH("欠",W171)))</formula>
    </cfRule>
  </conditionalFormatting>
  <conditionalFormatting sqref="W174:W175">
    <cfRule type="containsText" dxfId="0" priority="325" operator="between" text="欠">
      <formula>NOT(ISERROR(SEARCH("欠",W174)))</formula>
    </cfRule>
  </conditionalFormatting>
  <conditionalFormatting sqref="W176:W186">
    <cfRule type="containsText" dxfId="0" priority="273" operator="between" text="欠">
      <formula>NOT(ISERROR(SEARCH("欠",W176)))</formula>
    </cfRule>
  </conditionalFormatting>
  <conditionalFormatting sqref="W187:W189">
    <cfRule type="containsText" dxfId="0" priority="338" operator="between" text="欠">
      <formula>NOT(ISERROR(SEARCH("欠",W187)))</formula>
    </cfRule>
  </conditionalFormatting>
  <conditionalFormatting sqref="W196:W197">
    <cfRule type="containsText" dxfId="0" priority="254" operator="between" text="欠">
      <formula>NOT(ISERROR(SEARCH("欠",W196)))</formula>
    </cfRule>
  </conditionalFormatting>
  <conditionalFormatting sqref="W215:W216">
    <cfRule type="containsText" dxfId="0" priority="179" operator="between" text="欠">
      <formula>NOT(ISERROR(SEARCH("欠",W215)))</formula>
    </cfRule>
  </conditionalFormatting>
  <conditionalFormatting sqref="W218:W223">
    <cfRule type="containsText" dxfId="0" priority="239" operator="between" text="欠">
      <formula>NOT(ISERROR(SEARCH("欠",W218)))</formula>
    </cfRule>
  </conditionalFormatting>
  <conditionalFormatting sqref="W233:W239">
    <cfRule type="cellIs" dxfId="2" priority="131" operator="equal">
      <formula>"欠"</formula>
    </cfRule>
  </conditionalFormatting>
  <conditionalFormatting sqref="W251:W267">
    <cfRule type="cellIs" dxfId="2" priority="107" operator="equal">
      <formula>"欠"</formula>
    </cfRule>
  </conditionalFormatting>
  <conditionalFormatting sqref="W280:W282">
    <cfRule type="cellIs" dxfId="2" priority="3" operator="equal">
      <formula>"欠"</formula>
    </cfRule>
  </conditionalFormatting>
  <conditionalFormatting sqref="X26:X28">
    <cfRule type="containsText" dxfId="0" priority="559" operator="between" text="欠">
      <formula>NOT(ISERROR(SEARCH("欠",X26)))</formula>
    </cfRule>
  </conditionalFormatting>
  <conditionalFormatting sqref="X79:X80">
    <cfRule type="containsText" dxfId="0" priority="514" operator="between" text="欠">
      <formula>NOT(ISERROR(SEARCH("欠",X79)))</formula>
    </cfRule>
  </conditionalFormatting>
  <conditionalFormatting sqref="X84:X86">
    <cfRule type="containsText" dxfId="0" priority="494" operator="between" text="欠">
      <formula>NOT(ISERROR(SEARCH("欠",X84)))</formula>
    </cfRule>
  </conditionalFormatting>
  <conditionalFormatting sqref="X135:X136">
    <cfRule type="containsText" dxfId="0" priority="374" operator="between" text="欠">
      <formula>NOT(ISERROR(SEARCH("欠",X135)))</formula>
    </cfRule>
  </conditionalFormatting>
  <conditionalFormatting sqref="X188:X189">
    <cfRule type="containsText" dxfId="0" priority="347" operator="between" text="欠">
      <formula>NOT(ISERROR(SEARCH("欠",X188)))</formula>
    </cfRule>
  </conditionalFormatting>
  <conditionalFormatting sqref="X231:X232">
    <cfRule type="containsText" dxfId="0" priority="171" operator="between" text="欠">
      <formula>NOT(ISERROR(SEARCH("欠",X231)))</formula>
    </cfRule>
  </conditionalFormatting>
  <conditionalFormatting sqref="X243:X244">
    <cfRule type="containsText" dxfId="0" priority="165" operator="between" text="欠">
      <formula>NOT(ISERROR(SEARCH("欠",X243)))</formula>
    </cfRule>
  </conditionalFormatting>
  <conditionalFormatting sqref="X280:X282">
    <cfRule type="containsText" dxfId="0" priority="4" operator="between" text="欠">
      <formula>NOT(ISERROR(SEARCH("欠",X280)))</formula>
    </cfRule>
  </conditionalFormatting>
  <conditionalFormatting sqref="Y14:Y17">
    <cfRule type="containsText" dxfId="0" priority="552" operator="between" text="欠">
      <formula>NOT(ISERROR(SEARCH("欠",Y14)))</formula>
    </cfRule>
  </conditionalFormatting>
  <conditionalFormatting sqref="Y19:Y20">
    <cfRule type="containsText" dxfId="0" priority="550" operator="between" text="欠">
      <formula>NOT(ISERROR(SEARCH("欠",Y19)))</formula>
    </cfRule>
  </conditionalFormatting>
  <conditionalFormatting sqref="Y26:Y28">
    <cfRule type="containsText" dxfId="0" priority="560" operator="between" text="欠">
      <formula>NOT(ISERROR(SEARCH("欠",Y26)))</formula>
    </cfRule>
  </conditionalFormatting>
  <conditionalFormatting sqref="Y41:Y42">
    <cfRule type="containsText" dxfId="0" priority="587" operator="between" text="欠">
      <formula>NOT(ISERROR(SEARCH("欠",Y41)))</formula>
    </cfRule>
  </conditionalFormatting>
  <conditionalFormatting sqref="Y53:Y54">
    <cfRule type="containsText" dxfId="0" priority="576" operator="between" text="欠">
      <formula>NOT(ISERROR(SEARCH("欠",Y53)))</formula>
    </cfRule>
  </conditionalFormatting>
  <conditionalFormatting sqref="Y79:Y80">
    <cfRule type="containsText" dxfId="0" priority="515" operator="between" text="欠">
      <formula>NOT(ISERROR(SEARCH("欠",Y79)))</formula>
    </cfRule>
  </conditionalFormatting>
  <conditionalFormatting sqref="Y81:Y84">
    <cfRule type="containsText" dxfId="0" priority="509" operator="between" text="欠">
      <formula>NOT(ISERROR(SEARCH("欠",Y81)))</formula>
    </cfRule>
  </conditionalFormatting>
  <conditionalFormatting sqref="Y85:Y86">
    <cfRule type="containsText" dxfId="0" priority="495" operator="between" text="欠">
      <formula>NOT(ISERROR(SEARCH("欠",Y85)))</formula>
    </cfRule>
  </conditionalFormatting>
  <conditionalFormatting sqref="Y98:Y100">
    <cfRule type="containsText" dxfId="0" priority="437" operator="between" text="欠">
      <formula>NOT(ISERROR(SEARCH("欠",Y98)))</formula>
    </cfRule>
  </conditionalFormatting>
  <conditionalFormatting sqref="Y135:Y136">
    <cfRule type="containsText" dxfId="0" priority="370" operator="between" text="欠">
      <formula>NOT(ISERROR(SEARCH("欠",Y135)))</formula>
    </cfRule>
  </conditionalFormatting>
  <conditionalFormatting sqref="Y174:Y175">
    <cfRule type="containsText" dxfId="0" priority="324" operator="between" text="欠">
      <formula>NOT(ISERROR(SEARCH("欠",Y174)))</formula>
    </cfRule>
  </conditionalFormatting>
  <conditionalFormatting sqref="Y176:Y186">
    <cfRule type="containsText" dxfId="0" priority="284" operator="between" text="欠">
      <formula>NOT(ISERROR(SEARCH("欠",Y176)))</formula>
    </cfRule>
  </conditionalFormatting>
  <conditionalFormatting sqref="Y187:Y189">
    <cfRule type="containsText" dxfId="0" priority="335" operator="between" text="欠">
      <formula>NOT(ISERROR(SEARCH("欠",Y187)))</formula>
    </cfRule>
  </conditionalFormatting>
  <conditionalFormatting sqref="Y196:Y197">
    <cfRule type="containsText" dxfId="0" priority="256" operator="between" text="欠">
      <formula>NOT(ISERROR(SEARCH("欠",Y196)))</formula>
    </cfRule>
  </conditionalFormatting>
  <conditionalFormatting sqref="Y215:Y216">
    <cfRule type="containsText" dxfId="0" priority="177" operator="between" text="欠">
      <formula>NOT(ISERROR(SEARCH("欠",Y215)))</formula>
    </cfRule>
  </conditionalFormatting>
  <conditionalFormatting sqref="Y218:Y223">
    <cfRule type="containsText" dxfId="0" priority="237" operator="between" text="欠">
      <formula>NOT(ISERROR(SEARCH("欠",Y218)))</formula>
    </cfRule>
  </conditionalFormatting>
  <conditionalFormatting sqref="Y233:Y239">
    <cfRule type="containsText" dxfId="0" priority="145" operator="between" text="欠">
      <formula>NOT(ISERROR(SEARCH("欠",Y233)))</formula>
    </cfRule>
  </conditionalFormatting>
  <conditionalFormatting sqref="Y269:Y270">
    <cfRule type="containsText" dxfId="0" priority="60" operator="between" text="欠">
      <formula>NOT(ISERROR(SEARCH("欠",Y269)))</formula>
    </cfRule>
  </conditionalFormatting>
  <conditionalFormatting sqref="Y280:Y282">
    <cfRule type="containsText" dxfId="0" priority="2" operator="between" text="欠">
      <formula>NOT(ISERROR(SEARCH("欠",Y280)))</formula>
    </cfRule>
  </conditionalFormatting>
  <conditionalFormatting sqref="Z1:Z2">
    <cfRule type="containsText" dxfId="0" priority="866" operator="between" text="欠">
      <formula>NOT(ISERROR(SEARCH("欠",Z1)))</formula>
    </cfRule>
  </conditionalFormatting>
  <conditionalFormatting sqref="Z9:Z10">
    <cfRule type="containsText" dxfId="0" priority="584" operator="between" text="欠">
      <formula>NOT(ISERROR(SEARCH("欠",Z9)))</formula>
    </cfRule>
  </conditionalFormatting>
  <conditionalFormatting sqref="Z14:Z17">
    <cfRule type="containsText" dxfId="0" priority="554" operator="between" text="欠">
      <formula>NOT(ISERROR(SEARCH("欠",Z14)))</formula>
    </cfRule>
  </conditionalFormatting>
  <conditionalFormatting sqref="Z19:Z20">
    <cfRule type="containsText" dxfId="0" priority="549" operator="between" text="欠">
      <formula>NOT(ISERROR(SEARCH("欠",Z19)))</formula>
    </cfRule>
  </conditionalFormatting>
  <conditionalFormatting sqref="Z26:Z28">
    <cfRule type="containsText" dxfId="0" priority="563" operator="between" text="欠">
      <formula>NOT(ISERROR(SEARCH("欠",Z26)))</formula>
    </cfRule>
  </conditionalFormatting>
  <conditionalFormatting sqref="Z49:Z52">
    <cfRule type="containsText" dxfId="0" priority="547" operator="between" text="欠">
      <formula>NOT(ISERROR(SEARCH("欠",Z49)))</formula>
    </cfRule>
  </conditionalFormatting>
  <conditionalFormatting sqref="Z75:Z78">
    <cfRule type="containsText" dxfId="0" priority="574" operator="between" text="欠">
      <formula>NOT(ISERROR(SEARCH("欠",Z75)))</formula>
    </cfRule>
  </conditionalFormatting>
  <conditionalFormatting sqref="Z79:Z80">
    <cfRule type="containsText" dxfId="0" priority="513" operator="between" text="欠">
      <formula>NOT(ISERROR(SEARCH("欠",Z79)))</formula>
    </cfRule>
  </conditionalFormatting>
  <conditionalFormatting sqref="Z84:Z86">
    <cfRule type="containsText" dxfId="0" priority="493" operator="between" text="欠">
      <formula>NOT(ISERROR(SEARCH("欠",Z84)))</formula>
    </cfRule>
  </conditionalFormatting>
  <conditionalFormatting sqref="Z135:Z136">
    <cfRule type="containsText" dxfId="0" priority="378" operator="between" text="欠">
      <formula>NOT(ISERROR(SEARCH("欠",Z135)))</formula>
    </cfRule>
  </conditionalFormatting>
  <conditionalFormatting sqref="Z174:Z175">
    <cfRule type="containsText" dxfId="0" priority="321" operator="between" text="欠">
      <formula>NOT(ISERROR(SEARCH("欠",Z174)))</formula>
    </cfRule>
  </conditionalFormatting>
  <conditionalFormatting sqref="Z176:Z186">
    <cfRule type="containsText" dxfId="0" priority="317" operator="between" text="欠">
      <formula>NOT(ISERROR(SEARCH("欠",Z176)))</formula>
    </cfRule>
  </conditionalFormatting>
  <conditionalFormatting sqref="Z188:Z189">
    <cfRule type="containsText" dxfId="0" priority="350" operator="between" text="欠">
      <formula>NOT(ISERROR(SEARCH("欠",Z188)))</formula>
    </cfRule>
  </conditionalFormatting>
  <conditionalFormatting sqref="Z196:Z197">
    <cfRule type="containsText" dxfId="0" priority="262" operator="between" text="欠">
      <formula>NOT(ISERROR(SEARCH("欠",Z196)))</formula>
    </cfRule>
  </conditionalFormatting>
  <conditionalFormatting sqref="Z218:Z223">
    <cfRule type="containsText" dxfId="0" priority="241" operator="between" text="欠">
      <formula>NOT(ISERROR(SEARCH("欠",Z218)))</formula>
    </cfRule>
  </conditionalFormatting>
  <conditionalFormatting sqref="Z248:Z249">
    <cfRule type="containsText" dxfId="0" priority="76" operator="between" text="欠">
      <formula>NOT(ISERROR(SEARCH("欠",Z248)))</formula>
    </cfRule>
    <cfRule type="cellIs" dxfId="2" priority="77" operator="equal">
      <formula>"欠"</formula>
    </cfRule>
  </conditionalFormatting>
  <conditionalFormatting sqref="BS188:BS189">
    <cfRule type="expression" dxfId="1" priority="349">
      <formula>$BS$3="合计"</formula>
    </cfRule>
  </conditionalFormatting>
  <conditionalFormatting sqref="BS231:BS232">
    <cfRule type="expression" dxfId="1" priority="66">
      <formula>#REF!="合计"</formula>
    </cfRule>
    <cfRule type="expression" dxfId="1" priority="67">
      <formula>$BS$3="合计"</formula>
    </cfRule>
  </conditionalFormatting>
  <conditionalFormatting sqref="BS251:BS255">
    <cfRule type="expression" dxfId="1" priority="111">
      <formula>$BS$3="合计"</formula>
    </cfRule>
  </conditionalFormatting>
  <conditionalFormatting sqref="W1:W232 W240:W241 W245:W249 W243 W285:W1048576">
    <cfRule type="cellIs" dxfId="2" priority="161" operator="equal">
      <formula>"欠"</formula>
    </cfRule>
  </conditionalFormatting>
  <conditionalFormatting sqref="Z1:Z232 Z240:Z241 Z257 Z243:Z247 Z285:Z1048576">
    <cfRule type="containsText" dxfId="0" priority="160" operator="between" text="欠">
      <formula>NOT(ISERROR(SEARCH("欠",Z1)))</formula>
    </cfRule>
    <cfRule type="cellIs" dxfId="2" priority="162" operator="equal">
      <formula>"欠"</formula>
    </cfRule>
  </conditionalFormatting>
  <conditionalFormatting sqref="BS3:BS157 BS159:BS168 BS170:BS175 BS191 BS193:BS195 BS198:BS200 BS202:BS208 BS212 BS225 BS240 BS285:BS288 BS247 BS258:BS259 BS256 BS272:BS273">
    <cfRule type="expression" dxfId="1" priority="834">
      <formula>$BS$3="合计"</formula>
    </cfRule>
  </conditionalFormatting>
  <conditionalFormatting sqref="Y43 Y45 Y96:Y97 Y106 Y74 Y5:Y7 W285:Y287">
    <cfRule type="containsText" dxfId="0" priority="842" operator="between" text="欠">
      <formula>NOT(ISERROR(SEARCH("欠",W5)))</formula>
    </cfRule>
  </conditionalFormatting>
  <conditionalFormatting sqref="X43:X45 X106 X96:X97 X74 X5:X7 X38:X39">
    <cfRule type="containsText" dxfId="0" priority="658" operator="between" text="欠">
      <formula>NOT(ISERROR(SEARCH("欠",X5)))</formula>
    </cfRule>
  </conditionalFormatting>
  <conditionalFormatting sqref="Z43:Z47 Z240 Z206:Z208 Z193:Z195 Z190:Z191 Z225 Z198:Z200 Z202:Z204 Z148:Z149 Z106 Z96:Z97 Z115:Z134 Z156:Z157 Z171:Z173 Z159:Z169 Z137:Z141 Z143:Z146 Z151:Z154 Z62 Z74 Z91:Z92 Z64:Z70 Z5:Z8 Z18 Z38:Z40 Z21:Z25 Z55:Z60 Z29:Z34 Z11:Z13">
    <cfRule type="containsText" dxfId="0" priority="861" operator="between" text="欠">
      <formula>NOT(ISERROR(SEARCH("欠",Z5)))</formula>
    </cfRule>
  </conditionalFormatting>
  <conditionalFormatting sqref="W6:W7 W240 W217 W193:W195 W214 W198:W200 W210:W211 W205:W208 W246:W247 W224:W228 W202 W190:W191 W91:W92 W149:W154 W143:W147 W96:W100 W137 W140:W141 W159:W169 W156:W157 W106 W74 W115:W131 W63:W70 W49:W52 W11 W14:W25 W29:W34 W38:W40 W43:W46 W55:W61">
    <cfRule type="containsText" dxfId="0" priority="611" operator="between" text="欠">
      <formula>NOT(ISERROR(SEARCH("欠",W6)))</formula>
    </cfRule>
  </conditionalFormatting>
  <conditionalFormatting sqref="W8 W12:W13">
    <cfRule type="containsText" dxfId="0" priority="601" operator="between" text="欠">
      <formula>NOT(ISERROR(SEARCH("欠",W8)))</formula>
    </cfRule>
  </conditionalFormatting>
  <conditionalFormatting sqref="X8 X40 X29:X34 X11:X25">
    <cfRule type="containsText" dxfId="0" priority="602" operator="between" text="欠">
      <formula>NOT(ISERROR(SEARCH("欠",X8)))</formula>
    </cfRule>
  </conditionalFormatting>
  <conditionalFormatting sqref="Y11:Y13 Y40 Y44 Y38 Y18 Y8 Y29:Y34 Y21:Y25">
    <cfRule type="containsText" dxfId="0" priority="603" operator="between" text="欠">
      <formula>NOT(ISERROR(SEARCH("欠",Y8)))</formula>
    </cfRule>
  </conditionalFormatting>
  <conditionalFormatting sqref="W9:W10 W75:W78">
    <cfRule type="containsText" dxfId="0" priority="582" operator="between" text="欠">
      <formula>NOT(ISERROR(SEARCH("欠",W9)))</formula>
    </cfRule>
  </conditionalFormatting>
  <conditionalFormatting sqref="X9:X10 X75:X78">
    <cfRule type="containsText" dxfId="0" priority="580" operator="between" text="欠">
      <formula>NOT(ISERROR(SEARCH("欠",X9)))</formula>
    </cfRule>
  </conditionalFormatting>
  <conditionalFormatting sqref="Y9:Y10 Y75:Y78">
    <cfRule type="containsText" dxfId="0" priority="581" operator="between" text="欠">
      <formula>NOT(ISERROR(SEARCH("欠",Y9)))</formula>
    </cfRule>
  </conditionalFormatting>
  <conditionalFormatting sqref="W35:W37 W41:W42">
    <cfRule type="containsText" dxfId="0" priority="593" operator="between" text="欠">
      <formula>NOT(ISERROR(SEARCH("欠",W35)))</formula>
    </cfRule>
  </conditionalFormatting>
  <conditionalFormatting sqref="X35:X36 X41:X42">
    <cfRule type="containsText" dxfId="0" priority="586" operator="between" text="欠">
      <formula>NOT(ISERROR(SEARCH("欠",X35)))</formula>
    </cfRule>
  </conditionalFormatting>
  <conditionalFormatting sqref="Y35:Y36 Y48 Y57:Y59">
    <cfRule type="containsText" dxfId="0" priority="558" operator="between" text="欠">
      <formula>NOT(ISERROR(SEARCH("欠",Y35)))</formula>
    </cfRule>
  </conditionalFormatting>
  <conditionalFormatting sqref="Z35:Z36 Z41:Z42">
    <cfRule type="containsText" dxfId="0" priority="590" operator="between" text="欠">
      <formula>NOT(ISERROR(SEARCH("欠",Z35)))</formula>
    </cfRule>
  </conditionalFormatting>
  <conditionalFormatting sqref="X55:X60 X240 X225 X247 X190:X191 X202:X208 X198:X200 X193:X195 X171:X173 X159:X169 X137:X141 X149 X143:X146 X91 X156:X157 X151:X154 X115:X134 X62 X64:X70 X46 X49:X52">
    <cfRule type="containsText" dxfId="0" priority="599" operator="between" text="欠">
      <formula>NOT(ISERROR(SEARCH("欠",X46)))</formula>
    </cfRule>
  </conditionalFormatting>
  <conditionalFormatting sqref="Y49:Y52 Y46">
    <cfRule type="containsText" dxfId="0" priority="546" operator="between" text="欠">
      <formula>NOT(ISERROR(SEARCH("欠",Y46)))</formula>
    </cfRule>
  </conditionalFormatting>
  <conditionalFormatting sqref="W53:W54 W62 W48">
    <cfRule type="containsText" dxfId="0" priority="577" operator="between" text="欠">
      <formula>NOT(ISERROR(SEARCH("欠",W48)))</formula>
    </cfRule>
  </conditionalFormatting>
  <conditionalFormatting sqref="X53:X54 X48">
    <cfRule type="containsText" dxfId="0" priority="575" operator="between" text="欠">
      <formula>NOT(ISERROR(SEARCH("欠",X48)))</formula>
    </cfRule>
  </conditionalFormatting>
  <conditionalFormatting sqref="Z53:Z54 Z48">
    <cfRule type="containsText" dxfId="0" priority="579" operator="between" text="欠">
      <formula>NOT(ISERROR(SEARCH("欠",Z48)))</formula>
    </cfRule>
  </conditionalFormatting>
  <conditionalFormatting sqref="Y55:Y56 Y91:Y92 Y62 Y66:Y70 Y60">
    <cfRule type="containsText" dxfId="0" priority="600" operator="between" text="欠">
      <formula>NOT(ISERROR(SEARCH("欠",Y55)))</formula>
    </cfRule>
  </conditionalFormatting>
  <conditionalFormatting sqref="V63 V61">
    <cfRule type="containsText" dxfId="0" priority="540" operator="between" text="欠">
      <formula>NOT(ISERROR(SEARCH("欠",V61)))</formula>
    </cfRule>
  </conditionalFormatting>
  <conditionalFormatting sqref="X63 X61">
    <cfRule type="containsText" dxfId="0" priority="538" operator="between" text="欠">
      <formula>NOT(ISERROR(SEARCH("欠",X61)))</formula>
    </cfRule>
  </conditionalFormatting>
  <conditionalFormatting sqref="Y63 Y61">
    <cfRule type="containsText" dxfId="0" priority="541" operator="between" text="欠">
      <formula>NOT(ISERROR(SEARCH("欠",Y61)))</formula>
    </cfRule>
  </conditionalFormatting>
  <conditionalFormatting sqref="Y64:Y65 Y240 Y193:Y195 Y190:Y191 Y247 Y225 Y202:Y208 Y198:Y200 Y156:Y157 Y115:Y127 Y149 Y143:Y146 Y171:Y173 Y159:Y169 Y137:Y141 Y151:Y154 Y129:Y134">
    <cfRule type="containsText" dxfId="0" priority="585" operator="between" text="欠">
      <formula>NOT(ISERROR(SEARCH("欠",Y64)))</formula>
    </cfRule>
  </conditionalFormatting>
  <conditionalFormatting sqref="W93:W95 W90 W87:W88">
    <cfRule type="containsText" dxfId="0" priority="491" operator="between" text="欠">
      <formula>NOT(ISERROR(SEARCH("欠",W87)))</formula>
    </cfRule>
  </conditionalFormatting>
  <conditionalFormatting sqref="X93:X95 X90 X87:X88">
    <cfRule type="containsText" dxfId="0" priority="489" operator="between" text="欠">
      <formula>NOT(ISERROR(SEARCH("欠",X87)))</formula>
    </cfRule>
  </conditionalFormatting>
  <conditionalFormatting sqref="Y93:Y95 Y90 Y87:Y88">
    <cfRule type="containsText" dxfId="0" priority="486" operator="between" text="欠">
      <formula>NOT(ISERROR(SEARCH("欠",Y87)))</formula>
    </cfRule>
  </conditionalFormatting>
  <conditionalFormatting sqref="Z93:Z95 Z90 Z87:Z88">
    <cfRule type="containsText" dxfId="0" priority="488" operator="between" text="欠">
      <formula>NOT(ISERROR(SEARCH("欠",Z87)))</formula>
    </cfRule>
  </conditionalFormatting>
  <conditionalFormatting sqref="W101:W104 W107:W112">
    <cfRule type="containsText" dxfId="0" priority="476" operator="between" text="欠">
      <formula>NOT(ISERROR(SEARCH("欠",W101)))</formula>
    </cfRule>
  </conditionalFormatting>
  <conditionalFormatting sqref="X101:X104 X107:X112">
    <cfRule type="containsText" dxfId="0" priority="475" operator="between" text="欠">
      <formula>NOT(ISERROR(SEARCH("欠",X101)))</formula>
    </cfRule>
  </conditionalFormatting>
  <conditionalFormatting sqref="Y101:Y104 Y107:Y112">
    <cfRule type="containsText" dxfId="0" priority="419" operator="between" text="欠">
      <formula>NOT(ISERROR(SEARCH("欠",Y101)))</formula>
    </cfRule>
  </conditionalFormatting>
  <conditionalFormatting sqref="Z101:Z104 Z107:Z112">
    <cfRule type="containsText" dxfId="0" priority="474" operator="between" text="欠">
      <formula>NOT(ISERROR(SEARCH("欠",Z101)))</formula>
    </cfRule>
  </conditionalFormatting>
  <conditionalFormatting sqref="W114 W212 W155">
    <cfRule type="containsText" dxfId="0" priority="390" operator="between" text="欠">
      <formula>NOT(ISERROR(SEARCH("欠",W114)))</formula>
    </cfRule>
  </conditionalFormatting>
  <conditionalFormatting sqref="W148 W132:W136 W138:W139">
    <cfRule type="containsText" dxfId="0" priority="398" operator="between" text="欠">
      <formula>NOT(ISERROR(SEARCH("欠",W132)))</formula>
    </cfRule>
  </conditionalFormatting>
  <conditionalFormatting sqref="X147 X150">
    <cfRule type="containsText" dxfId="0" priority="359" operator="between" text="欠">
      <formula>NOT(ISERROR(SEARCH("欠",X147)))</formula>
    </cfRule>
  </conditionalFormatting>
  <conditionalFormatting sqref="Y147 Y150">
    <cfRule type="containsText" dxfId="0" priority="361" operator="between" text="欠">
      <formula>NOT(ISERROR(SEARCH("欠",Y147)))</formula>
    </cfRule>
  </conditionalFormatting>
  <conditionalFormatting sqref="Z147 Z150">
    <cfRule type="containsText" dxfId="0" priority="362" operator="between" text="欠">
      <formula>NOT(ISERROR(SEARCH("欠",Z147)))</formula>
    </cfRule>
  </conditionalFormatting>
  <conditionalFormatting sqref="X155 X212">
    <cfRule type="containsText" dxfId="0" priority="394" operator="between" text="欠">
      <formula>NOT(ISERROR(SEARCH("欠",X155)))</formula>
    </cfRule>
  </conditionalFormatting>
  <conditionalFormatting sqref="Y155 Y212">
    <cfRule type="containsText" dxfId="0" priority="393" operator="between" text="欠">
      <formula>NOT(ISERROR(SEARCH("欠",Y155)))</formula>
    </cfRule>
  </conditionalFormatting>
  <conditionalFormatting sqref="Z155 Z212">
    <cfRule type="containsText" dxfId="0" priority="397" operator="between" text="欠">
      <formula>NOT(ISERROR(SEARCH("欠",Z155)))</formula>
    </cfRule>
  </conditionalFormatting>
  <conditionalFormatting sqref="BS158 BS190 BS169">
    <cfRule type="expression" dxfId="1" priority="355">
      <formula>$BS$3="合计"</formula>
    </cfRule>
  </conditionalFormatting>
  <conditionalFormatting sqref="W170 W192">
    <cfRule type="containsText" dxfId="0" priority="343" operator="between" text="欠">
      <formula>NOT(ISERROR(SEARCH("欠",W170)))</formula>
    </cfRule>
  </conditionalFormatting>
  <conditionalFormatting sqref="X170 X192">
    <cfRule type="containsText" dxfId="0" priority="342" operator="between" text="欠">
      <formula>NOT(ISERROR(SEARCH("欠",X170)))</formula>
    </cfRule>
  </conditionalFormatting>
  <conditionalFormatting sqref="Y170 Y192">
    <cfRule type="containsText" dxfId="0" priority="341" operator="between" text="欠">
      <formula>NOT(ISERROR(SEARCH("欠",Y170)))</formula>
    </cfRule>
  </conditionalFormatting>
  <conditionalFormatting sqref="Z170 Z205 Z192">
    <cfRule type="containsText" dxfId="0" priority="345" operator="between" text="欠">
      <formula>NOT(ISERROR(SEARCH("欠",Z170)))</formula>
    </cfRule>
  </conditionalFormatting>
  <conditionalFormatting sqref="O219:O223 O213">
    <cfRule type="containsText" dxfId="0" priority="247" operator="between" text="欠">
      <formula>NOT(ISERROR(SEARCH("欠",O213)))</formula>
    </cfRule>
  </conditionalFormatting>
  <conditionalFormatting sqref="X219:X223 X213">
    <cfRule type="containsText" dxfId="0" priority="249" operator="between" text="欠">
      <formula>NOT(ISERROR(SEARCH("欠",X213)))</formula>
    </cfRule>
  </conditionalFormatting>
  <conditionalFormatting sqref="BS213 BS219:BS223">
    <cfRule type="expression" dxfId="1" priority="251">
      <formula>$BS$3="合计"</formula>
    </cfRule>
  </conditionalFormatting>
  <conditionalFormatting sqref="O214 O216:O217">
    <cfRule type="containsText" dxfId="0" priority="219" operator="between" text="欠">
      <formula>NOT(ISERROR(SEARCH("欠",O214)))</formula>
    </cfRule>
  </conditionalFormatting>
  <conditionalFormatting sqref="X214 X216:X217">
    <cfRule type="containsText" dxfId="0" priority="221" operator="between" text="欠">
      <formula>NOT(ISERROR(SEARCH("欠",X214)))</formula>
    </cfRule>
  </conditionalFormatting>
  <conditionalFormatting sqref="Y217 Y246 Y226:Y228 Y224 Y214">
    <cfRule type="containsText" dxfId="0" priority="191" operator="between" text="欠">
      <formula>NOT(ISERROR(SEARCH("欠",Y214)))</formula>
    </cfRule>
  </conditionalFormatting>
  <conditionalFormatting sqref="Z216:Z217 Z246 Z226:Z228 Z214 Z224">
    <cfRule type="containsText" dxfId="0" priority="192" operator="between" text="欠">
      <formula>NOT(ISERROR(SEARCH("欠",Z214)))</formula>
    </cfRule>
  </conditionalFormatting>
  <conditionalFormatting sqref="BS214 BS216:BS217">
    <cfRule type="expression" dxfId="1" priority="223">
      <formula>$BS$3="合计"</formula>
    </cfRule>
  </conditionalFormatting>
  <conditionalFormatting sqref="P216:T225">
    <cfRule type="containsText" dxfId="0" priority="92" operator="between" text="欠">
      <formula>NOT(ISERROR(SEARCH("欠",P216)))</formula>
    </cfRule>
  </conditionalFormatting>
  <conditionalFormatting sqref="O226:O228 O246">
    <cfRule type="containsText" dxfId="0" priority="207" operator="between" text="欠">
      <formula>NOT(ISERROR(SEARCH("欠",O226)))</formula>
    </cfRule>
  </conditionalFormatting>
  <conditionalFormatting sqref="P226:T227">
    <cfRule type="containsText" dxfId="0" priority="84" operator="between" text="欠">
      <formula>NOT(ISERROR(SEARCH("欠",P226)))</formula>
    </cfRule>
  </conditionalFormatting>
  <conditionalFormatting sqref="X226:X228 X246">
    <cfRule type="containsText" dxfId="0" priority="209" operator="between" text="欠">
      <formula>NOT(ISERROR(SEARCH("欠",X226)))</formula>
    </cfRule>
  </conditionalFormatting>
  <conditionalFormatting sqref="BS226:BS228 BS243:BS246 BS241 BS230 BS248:BS249 BS257">
    <cfRule type="expression" dxfId="1" priority="211">
      <formula>$BS$3="合计"</formula>
    </cfRule>
  </conditionalFormatting>
  <conditionalFormatting sqref="P228:T229">
    <cfRule type="containsText" dxfId="0" priority="83" operator="between" text="欠">
      <formula>NOT(ISERROR(SEARCH("欠",P228)))</formula>
    </cfRule>
  </conditionalFormatting>
  <conditionalFormatting sqref="X230 X249 X245 X241">
    <cfRule type="containsText" dxfId="0" priority="188" operator="between" text="欠">
      <formula>NOT(ISERROR(SEARCH("欠",X230)))</formula>
    </cfRule>
  </conditionalFormatting>
  <conditionalFormatting sqref="P231:T232">
    <cfRule type="containsText" dxfId="0" priority="81" operator="between" text="欠">
      <formula>NOT(ISERROR(SEARCH("欠",P231)))</formula>
    </cfRule>
  </conditionalFormatting>
  <conditionalFormatting sqref="Y231:Y232 Y257 Y245 Y243 Y241 Y248:Y249">
    <cfRule type="containsText" dxfId="0" priority="172" operator="between" text="欠">
      <formula>NOT(ISERROR(SEARCH("欠",Y231)))</formula>
    </cfRule>
  </conditionalFormatting>
  <conditionalFormatting sqref="P233:T243">
    <cfRule type="containsText" dxfId="0" priority="80" operator="between" text="欠">
      <formula>NOT(ISERROR(SEARCH("欠",P233)))</formula>
    </cfRule>
  </conditionalFormatting>
  <conditionalFormatting sqref="P244:T245">
    <cfRule type="containsText" dxfId="0" priority="78" operator="between" text="欠">
      <formula>NOT(ISERROR(SEARCH("欠",P244)))</formula>
    </cfRule>
  </conditionalFormatting>
  <conditionalFormatting sqref="P246:T247">
    <cfRule type="containsText" dxfId="0" priority="85" operator="between" text="欠">
      <formula>NOT(ISERROR(SEARCH("欠",P246)))</formula>
    </cfRule>
  </conditionalFormatting>
  <conditionalFormatting sqref="X248 X257">
    <cfRule type="containsText" dxfId="0" priority="169" operator="between" text="欠">
      <formula>NOT(ISERROR(SEARCH("欠",X248)))</formula>
    </cfRule>
  </conditionalFormatting>
  <conditionalFormatting sqref="P250:T272 P273:P284 T275:T277 S273:T274 T279:T282">
    <cfRule type="containsText" dxfId="0" priority="65" operator="between" text="欠">
      <formula>NOT(ISERROR(SEARCH("欠",P250)))</formula>
    </cfRule>
  </conditionalFormatting>
  <conditionalFormatting sqref="X251:X256 X258">
    <cfRule type="containsText" dxfId="0" priority="109" operator="between" text="欠">
      <formula>NOT(ISERROR(SEARCH("欠",X251)))</formula>
    </cfRule>
  </conditionalFormatting>
  <conditionalFormatting sqref="Y251:Y256 Y258:Y259">
    <cfRule type="containsText" dxfId="0" priority="110" operator="between" text="欠">
      <formula>NOT(ISERROR(SEARCH("欠",Y251)))</formula>
    </cfRule>
  </conditionalFormatting>
  <conditionalFormatting sqref="Z252:Z256 Z258">
    <cfRule type="containsText" dxfId="0" priority="106" operator="between" text="欠">
      <formula>NOT(ISERROR(SEARCH("欠",Z252)))</formula>
    </cfRule>
    <cfRule type="cellIs" dxfId="2" priority="108" operator="equal">
      <formula>"欠"</formula>
    </cfRule>
  </conditionalFormatting>
  <conditionalFormatting sqref="X260:X268 X274 X270">
    <cfRule type="containsText" dxfId="0" priority="101" operator="between" text="欠">
      <formula>NOT(ISERROR(SEARCH("欠",X260)))</formula>
    </cfRule>
  </conditionalFormatting>
  <conditionalFormatting sqref="Y260:Y262 Y265:Y267">
    <cfRule type="containsText" dxfId="0" priority="97" operator="between" text="欠">
      <formula>NOT(ISERROR(SEARCH("欠",Y260)))</formula>
    </cfRule>
  </conditionalFormatting>
  <conditionalFormatting sqref="Z260:Z268 Z274 Z270">
    <cfRule type="containsText" dxfId="0" priority="95" operator="between" text="欠">
      <formula>NOT(ISERROR(SEARCH("欠",Z260)))</formula>
    </cfRule>
    <cfRule type="cellIs" dxfId="2" priority="96" operator="equal">
      <formula>"欠"</formula>
    </cfRule>
  </conditionalFormatting>
  <conditionalFormatting sqref="BS260:BS268 BS270 BS274">
    <cfRule type="expression" dxfId="1" priority="103">
      <formula>$BS$3="合计"</formula>
    </cfRule>
  </conditionalFormatting>
  <conditionalFormatting sqref="W268:W270 W274">
    <cfRule type="cellIs" dxfId="2" priority="63" operator="equal">
      <formula>"欠"</formula>
    </cfRule>
  </conditionalFormatting>
  <conditionalFormatting sqref="Y268 Y274">
    <cfRule type="containsText" dxfId="0" priority="56" operator="between" text="欠">
      <formula>NOT(ISERROR(SEARCH("欠",Y268)))</formula>
    </cfRule>
  </conditionalFormatting>
  <conditionalFormatting sqref="W275 W283 W278">
    <cfRule type="cellIs" dxfId="2" priority="33" operator="equal">
      <formula>"欠"</formula>
    </cfRule>
  </conditionalFormatting>
  <conditionalFormatting sqref="X275 X283 X278">
    <cfRule type="containsText" dxfId="0" priority="36" operator="between" text="欠">
      <formula>NOT(ISERROR(SEARCH("欠",X275)))</formula>
    </cfRule>
  </conditionalFormatting>
  <conditionalFormatting sqref="Y275 Y283 Y278">
    <cfRule type="containsText" dxfId="0" priority="32" operator="between" text="欠">
      <formula>NOT(ISERROR(SEARCH("欠",Y275)))</formula>
    </cfRule>
  </conditionalFormatting>
  <conditionalFormatting sqref="Z275 Z280:Z283 Z278">
    <cfRule type="containsText" dxfId="0" priority="34" operator="between" text="欠">
      <formula>NOT(ISERROR(SEARCH("欠",Z275)))</formula>
    </cfRule>
    <cfRule type="cellIs" dxfId="2" priority="35" operator="equal">
      <formula>"欠"</formula>
    </cfRule>
  </conditionalFormatting>
  <conditionalFormatting sqref="BS275 BS280:BS283 BS278">
    <cfRule type="expression" dxfId="1" priority="37">
      <formula>$BS$3="合计"</formula>
    </cfRule>
  </conditionalFormatting>
  <conditionalFormatting sqref="W276:W277 W284">
    <cfRule type="cellIs" dxfId="2" priority="51" operator="equal">
      <formula>"欠"</formula>
    </cfRule>
  </conditionalFormatting>
  <conditionalFormatting sqref="X276:X277 X284">
    <cfRule type="containsText" dxfId="0" priority="54" operator="between" text="欠">
      <formula>NOT(ISERROR(SEARCH("欠",X276)))</formula>
    </cfRule>
  </conditionalFormatting>
  <conditionalFormatting sqref="Y276:Y277 Y284">
    <cfRule type="containsText" dxfId="0" priority="50" operator="between" text="欠">
      <formula>NOT(ISERROR(SEARCH("欠",Y276)))</formula>
    </cfRule>
  </conditionalFormatting>
  <conditionalFormatting sqref="Z276:Z277 Z284">
    <cfRule type="containsText" dxfId="0" priority="52" operator="between" text="欠">
      <formula>NOT(ISERROR(SEARCH("欠",Z276)))</formula>
    </cfRule>
    <cfRule type="cellIs" dxfId="2" priority="53" operator="equal">
      <formula>"欠"</formula>
    </cfRule>
  </conditionalFormatting>
  <conditionalFormatting sqref="BS276:BS277 BS284">
    <cfRule type="expression" dxfId="1" priority="55">
      <formula>$BS$3="合计"</formula>
    </cfRule>
  </conditionalFormatting>
  <dataValidations count="1">
    <dataValidation type="list" allowBlank="1" showInputMessage="1" showErrorMessage="1" sqref="AH284 AH5:AH277 AH278:AH283 AH285:AH306">
      <formula1>"已入,无BOM"</formula1>
    </dataValidation>
  </dataValidations>
  <pageMargins left="0.7" right="0.7" top="0.75" bottom="0.75" header="0.3" footer="0.3"/>
  <pageSetup paperSize="9" orientation="portrait"/>
  <headerFooter/>
  <ignoredErrors>
    <ignoredError sqref="E29:E30" numberStoredAsText="1"/>
    <ignoredError sqref="N125 AZ108:BA108 N139 AY145:BA14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153"/>
  <sheetViews>
    <sheetView tabSelected="1" zoomScale="85" zoomScaleNormal="85" workbookViewId="0">
      <pane xSplit="14" ySplit="3" topLeftCell="O97" activePane="bottomRight" state="frozen"/>
      <selection/>
      <selection pane="topRight"/>
      <selection pane="bottomLeft"/>
      <selection pane="bottomRight" activeCell="G104" sqref="G104"/>
    </sheetView>
  </sheetViews>
  <sheetFormatPr defaultColWidth="9" defaultRowHeight="12"/>
  <cols>
    <col min="1" max="1" width="17.0083333333333" style="633" customWidth="1"/>
    <col min="2" max="2" width="12.1333333333333" style="634" customWidth="1"/>
    <col min="3" max="3" width="7.84166666666667" style="634" customWidth="1"/>
    <col min="4" max="4" width="13.0333333333333" style="634" customWidth="1"/>
    <col min="5" max="5" width="10.7" style="634" customWidth="1"/>
    <col min="6" max="6" width="13.1833333333333" style="635" customWidth="1"/>
    <col min="7" max="7" width="13.925" style="634" customWidth="1"/>
    <col min="8" max="8" width="15.5583333333333" style="634" customWidth="1"/>
    <col min="9" max="9" width="9.64166666666667" style="634" customWidth="1"/>
    <col min="10" max="11" width="8.15833333333333" style="634" customWidth="1"/>
    <col min="12" max="12" width="8.56666666666667" style="634" customWidth="1"/>
    <col min="13" max="14" width="14.1" style="634" customWidth="1"/>
    <col min="15" max="15" width="11.8666666666667" style="634" customWidth="1"/>
    <col min="16" max="19" width="9" style="634" customWidth="1"/>
    <col min="20" max="20" width="10.3166666666667" style="634" customWidth="1"/>
    <col min="21" max="21" width="9" style="634" customWidth="1"/>
    <col min="22" max="22" width="13.3333333333333" style="634" customWidth="1"/>
    <col min="23" max="23" width="27.5" style="634" customWidth="1"/>
    <col min="24" max="24" width="11.425" style="634" customWidth="1"/>
    <col min="25" max="25" width="10.175" style="634" customWidth="1"/>
    <col min="26" max="26" width="11.6" style="634" customWidth="1"/>
    <col min="27" max="27" width="12.9416666666667" style="634" customWidth="1"/>
    <col min="28" max="28" width="17.1333333333333" style="635" customWidth="1"/>
    <col min="29" max="29" width="9" style="634"/>
    <col min="30" max="30" width="11.8916666666667" style="634"/>
    <col min="31" max="31" width="9" style="634"/>
    <col min="32" max="32" width="10.775" style="634" hidden="1" customWidth="1"/>
    <col min="33" max="33" width="9" style="634"/>
    <col min="34" max="35" width="9.66666666666667" style="634"/>
    <col min="36" max="36" width="11.8916666666667" style="634"/>
    <col min="37" max="37" width="9" style="634"/>
    <col min="38" max="38" width="9.66666666666667" style="634"/>
    <col min="39" max="39" width="10.775" style="634"/>
    <col min="40" max="40" width="9.66666666666667" style="634"/>
    <col min="41" max="44" width="10.775" style="634"/>
    <col min="45" max="46" width="9.66666666666667" style="634"/>
    <col min="47" max="47" width="9" style="634"/>
    <col min="48" max="48" width="9.66666666666667" style="634"/>
    <col min="49" max="52" width="9" style="634" customWidth="1"/>
    <col min="53" max="54" width="9" style="634"/>
    <col min="55" max="55" width="9.66666666666667" style="634"/>
    <col min="56" max="56" width="11.8916666666667" style="634"/>
    <col min="57" max="57" width="10.775" style="634"/>
    <col min="58" max="58" width="12.775" style="634"/>
    <col min="59" max="59" width="10.225" style="634"/>
    <col min="60" max="60" width="9" style="634"/>
    <col min="61" max="61" width="9.49166666666667" style="634" customWidth="1"/>
    <col min="62" max="62" width="9.38333333333333" style="634" customWidth="1"/>
    <col min="63" max="68" width="9.49166666666667" style="634" customWidth="1"/>
    <col min="69" max="69" width="10.775" style="634"/>
    <col min="70" max="77" width="9.49166666666667" style="634" customWidth="1"/>
    <col min="78" max="16384" width="9" style="634"/>
  </cols>
  <sheetData>
    <row r="1" s="622" customFormat="1" ht="16" customHeight="1" spans="1:78">
      <c r="A1" s="636" t="s">
        <v>1430</v>
      </c>
      <c r="B1" s="637"/>
      <c r="C1" s="637"/>
      <c r="D1" s="637"/>
      <c r="E1" s="637"/>
      <c r="F1" s="637"/>
      <c r="G1" s="637"/>
      <c r="H1" s="637"/>
      <c r="I1" s="637"/>
      <c r="J1" s="652" t="s">
        <v>1431</v>
      </c>
      <c r="M1" s="653"/>
      <c r="N1" s="653"/>
      <c r="O1" s="653"/>
      <c r="P1" s="654"/>
      <c r="Q1" s="660"/>
      <c r="R1" s="653"/>
      <c r="S1" s="653"/>
      <c r="T1" s="654"/>
      <c r="U1" s="653"/>
      <c r="V1" s="660"/>
      <c r="W1" s="660"/>
      <c r="X1" s="661"/>
      <c r="Y1" s="661"/>
      <c r="Z1" s="654"/>
      <c r="AA1" s="654"/>
      <c r="AB1" s="654"/>
      <c r="AC1" s="654"/>
      <c r="AD1" s="673"/>
      <c r="AE1" s="673"/>
      <c r="AF1" s="673"/>
      <c r="AG1" s="673"/>
      <c r="AH1" s="673"/>
      <c r="AI1" s="673"/>
      <c r="AJ1" s="688"/>
      <c r="AK1" s="688"/>
      <c r="AL1" s="688"/>
      <c r="AM1" s="688"/>
      <c r="AN1" s="688"/>
      <c r="AO1" s="696"/>
      <c r="AP1" s="696"/>
      <c r="AQ1" s="696"/>
      <c r="BC1" s="710" t="s">
        <v>1</v>
      </c>
      <c r="BF1" s="716" t="s">
        <v>1432</v>
      </c>
      <c r="BG1" s="716">
        <f>'IC MA'!S10-'IC MA'!S6-BF111</f>
        <v>1035615</v>
      </c>
      <c r="BH1" s="717"/>
      <c r="BR1" s="722" t="s">
        <v>1433</v>
      </c>
      <c r="BS1" s="720" t="s">
        <v>1434</v>
      </c>
      <c r="BT1" s="720" t="s">
        <v>1435</v>
      </c>
      <c r="BU1" s="720" t="s">
        <v>1436</v>
      </c>
      <c r="BV1" s="720" t="s">
        <v>1437</v>
      </c>
      <c r="BW1" s="720" t="s">
        <v>1438</v>
      </c>
      <c r="BX1" s="720" t="s">
        <v>1439</v>
      </c>
      <c r="BY1" s="720" t="s">
        <v>1440</v>
      </c>
      <c r="BZ1" s="727"/>
    </row>
    <row r="2" s="623" customFormat="1" ht="14" customHeight="1" spans="1:78">
      <c r="A2" s="638"/>
      <c r="B2" s="639"/>
      <c r="C2" s="639"/>
      <c r="D2" s="639"/>
      <c r="E2" s="639"/>
      <c r="F2" s="639"/>
      <c r="G2" s="639"/>
      <c r="H2" s="639"/>
      <c r="I2" s="639"/>
      <c r="J2" s="653"/>
      <c r="K2" s="622"/>
      <c r="N2" s="655"/>
      <c r="Q2" s="662"/>
      <c r="R2" s="663"/>
      <c r="S2" s="663"/>
      <c r="T2" s="663"/>
      <c r="U2" s="663"/>
      <c r="V2" s="663"/>
      <c r="W2" s="663"/>
      <c r="X2" s="664"/>
      <c r="Y2" s="664"/>
      <c r="Z2" s="674"/>
      <c r="AA2" s="675"/>
      <c r="AB2" s="675"/>
      <c r="AC2" s="675"/>
      <c r="AD2" s="676" t="s">
        <v>6</v>
      </c>
      <c r="AE2" s="676"/>
      <c r="AF2" s="676"/>
      <c r="AG2" s="676"/>
      <c r="AH2" s="676"/>
      <c r="AI2" s="676"/>
      <c r="AJ2" s="689" t="s">
        <v>7</v>
      </c>
      <c r="AK2" s="689"/>
      <c r="AL2" s="689"/>
      <c r="AM2" s="689"/>
      <c r="AN2" s="690"/>
      <c r="AO2" s="697" t="s">
        <v>8</v>
      </c>
      <c r="AP2" s="698"/>
      <c r="AQ2" s="698"/>
      <c r="AR2" s="699"/>
      <c r="AS2" s="700" t="s">
        <v>9</v>
      </c>
      <c r="AT2" s="701"/>
      <c r="AU2" s="701"/>
      <c r="AV2" s="702"/>
      <c r="AW2" s="711" t="s">
        <v>10</v>
      </c>
      <c r="AX2" s="698"/>
      <c r="AY2" s="698"/>
      <c r="AZ2" s="699"/>
      <c r="BA2" s="712" t="s">
        <v>1441</v>
      </c>
      <c r="BB2" s="713"/>
      <c r="BC2" s="714">
        <v>134696</v>
      </c>
      <c r="BD2" s="690" t="s">
        <v>12</v>
      </c>
      <c r="BE2" s="718"/>
      <c r="BF2" s="691" t="s">
        <v>1442</v>
      </c>
      <c r="BG2" s="719" t="s">
        <v>13</v>
      </c>
      <c r="BH2" s="719"/>
      <c r="BI2" s="720" t="s">
        <v>1433</v>
      </c>
      <c r="BJ2" s="720" t="s">
        <v>1434</v>
      </c>
      <c r="BK2" s="720" t="s">
        <v>1435</v>
      </c>
      <c r="BL2" s="720" t="s">
        <v>1436</v>
      </c>
      <c r="BM2" s="720" t="s">
        <v>1437</v>
      </c>
      <c r="BN2" s="720" t="s">
        <v>1438</v>
      </c>
      <c r="BO2" s="720" t="s">
        <v>1439</v>
      </c>
      <c r="BP2" s="720" t="s">
        <v>1440</v>
      </c>
      <c r="BQ2" s="723" t="s">
        <v>1443</v>
      </c>
      <c r="BR2" s="724">
        <f>生产MA!O19</f>
        <v>80000</v>
      </c>
      <c r="BS2" s="724">
        <f>生产MA!P19</f>
        <v>80000</v>
      </c>
      <c r="BT2" s="724">
        <f>生产MA!Q19</f>
        <v>80000</v>
      </c>
      <c r="BU2" s="724">
        <f>生产MA!R19</f>
        <v>80000</v>
      </c>
      <c r="BV2" s="724">
        <f>生产MA!S19</f>
        <v>122000</v>
      </c>
      <c r="BW2" s="724">
        <f>生产MA!T19</f>
        <v>122000</v>
      </c>
      <c r="BX2" s="724">
        <f>生产MA!U19</f>
        <v>80000</v>
      </c>
      <c r="BY2" s="724">
        <f>生产MA!V19</f>
        <v>80000</v>
      </c>
      <c r="BZ2" s="728">
        <f>SUM(BR2:BY2)/2</f>
        <v>362000</v>
      </c>
    </row>
    <row r="3" s="624" customFormat="1" ht="50" customHeight="1" spans="1:78">
      <c r="A3" s="640" t="s">
        <v>15</v>
      </c>
      <c r="B3" s="641" t="s">
        <v>16</v>
      </c>
      <c r="C3" s="641" t="s">
        <v>17</v>
      </c>
      <c r="D3" s="641" t="s">
        <v>18</v>
      </c>
      <c r="E3" s="641">
        <v>173317</v>
      </c>
      <c r="F3" s="641" t="s">
        <v>20</v>
      </c>
      <c r="G3" s="641" t="s">
        <v>21</v>
      </c>
      <c r="H3" s="641" t="s">
        <v>22</v>
      </c>
      <c r="I3" s="641" t="s">
        <v>23</v>
      </c>
      <c r="J3" s="641" t="s">
        <v>24</v>
      </c>
      <c r="K3" s="641" t="s">
        <v>25</v>
      </c>
      <c r="L3" s="641" t="s">
        <v>26</v>
      </c>
      <c r="M3" s="641" t="s">
        <v>27</v>
      </c>
      <c r="N3" s="641" t="s">
        <v>28</v>
      </c>
      <c r="O3" s="656" t="s">
        <v>29</v>
      </c>
      <c r="P3" s="641" t="s">
        <v>30</v>
      </c>
      <c r="Q3" s="641" t="s">
        <v>35</v>
      </c>
      <c r="R3" s="641" t="s">
        <v>37</v>
      </c>
      <c r="S3" s="641" t="s">
        <v>38</v>
      </c>
      <c r="T3" s="656" t="s">
        <v>39</v>
      </c>
      <c r="U3" s="656" t="s">
        <v>40</v>
      </c>
      <c r="V3" s="656" t="s">
        <v>41</v>
      </c>
      <c r="W3" s="665" t="s">
        <v>42</v>
      </c>
      <c r="X3" s="641" t="s">
        <v>43</v>
      </c>
      <c r="Y3" s="641" t="s">
        <v>44</v>
      </c>
      <c r="Z3" s="677" t="s">
        <v>45</v>
      </c>
      <c r="AA3" s="678" t="s">
        <v>46</v>
      </c>
      <c r="AB3" s="679" t="s">
        <v>47</v>
      </c>
      <c r="AC3" s="679" t="s">
        <v>48</v>
      </c>
      <c r="AD3" s="641" t="s">
        <v>49</v>
      </c>
      <c r="AE3" s="680" t="s">
        <v>50</v>
      </c>
      <c r="AF3" s="641" t="s">
        <v>51</v>
      </c>
      <c r="AG3" s="680" t="s">
        <v>52</v>
      </c>
      <c r="AH3" s="641" t="s">
        <v>1444</v>
      </c>
      <c r="AI3" s="641" t="s">
        <v>54</v>
      </c>
      <c r="AJ3" s="691" t="s">
        <v>55</v>
      </c>
      <c r="AK3" s="692" t="s">
        <v>56</v>
      </c>
      <c r="AL3" s="641" t="s">
        <v>1444</v>
      </c>
      <c r="AM3" s="691" t="s">
        <v>57</v>
      </c>
      <c r="AN3" s="693" t="s">
        <v>54</v>
      </c>
      <c r="AO3" s="703" t="s">
        <v>1445</v>
      </c>
      <c r="AP3" s="691" t="s">
        <v>1446</v>
      </c>
      <c r="AQ3" s="691" t="s">
        <v>1447</v>
      </c>
      <c r="AR3" s="704" t="s">
        <v>1448</v>
      </c>
      <c r="AS3" s="703" t="s">
        <v>1445</v>
      </c>
      <c r="AT3" s="691" t="s">
        <v>1446</v>
      </c>
      <c r="AU3" s="691" t="s">
        <v>1447</v>
      </c>
      <c r="AV3" s="704" t="s">
        <v>1448</v>
      </c>
      <c r="AW3" s="703" t="s">
        <v>1449</v>
      </c>
      <c r="AX3" s="691" t="s">
        <v>1450</v>
      </c>
      <c r="AY3" s="691" t="s">
        <v>1451</v>
      </c>
      <c r="AZ3" s="704" t="s">
        <v>1452</v>
      </c>
      <c r="BA3" s="703" t="s">
        <v>1453</v>
      </c>
      <c r="BB3" s="704" t="s">
        <v>1454</v>
      </c>
      <c r="BC3" s="714" t="s">
        <v>69</v>
      </c>
      <c r="BD3" s="691" t="s">
        <v>70</v>
      </c>
      <c r="BE3" s="691" t="s">
        <v>71</v>
      </c>
      <c r="BF3" s="691" t="s">
        <v>102</v>
      </c>
      <c r="BG3" s="691" t="s">
        <v>72</v>
      </c>
      <c r="BH3" s="691"/>
      <c r="BI3" s="719" t="s">
        <v>1455</v>
      </c>
      <c r="BK3" s="719" t="s">
        <v>1456</v>
      </c>
      <c r="BM3" s="719" t="s">
        <v>1457</v>
      </c>
      <c r="BO3" s="719" t="s">
        <v>1458</v>
      </c>
      <c r="BP3" s="725"/>
      <c r="BQ3" s="719" t="s">
        <v>1459</v>
      </c>
      <c r="BR3" s="726" t="s">
        <v>78</v>
      </c>
      <c r="BS3" s="725" t="s">
        <v>78</v>
      </c>
      <c r="BT3" s="725" t="s">
        <v>78</v>
      </c>
      <c r="BU3" s="725" t="s">
        <v>78</v>
      </c>
      <c r="BV3" s="725" t="s">
        <v>78</v>
      </c>
      <c r="BW3" s="725" t="s">
        <v>78</v>
      </c>
      <c r="BX3" s="725" t="s">
        <v>78</v>
      </c>
      <c r="BY3" s="725" t="s">
        <v>78</v>
      </c>
      <c r="BZ3" s="725"/>
    </row>
    <row r="4" s="625" customFormat="1" ht="32" customHeight="1" spans="1:239">
      <c r="A4" s="642">
        <v>45289</v>
      </c>
      <c r="B4" s="643" t="s">
        <v>79</v>
      </c>
      <c r="C4" s="644" t="s">
        <v>80</v>
      </c>
      <c r="D4" s="645" t="s">
        <v>1460</v>
      </c>
      <c r="E4" s="646" t="s">
        <v>82</v>
      </c>
      <c r="F4" s="647"/>
      <c r="G4" s="648" t="s">
        <v>1461</v>
      </c>
      <c r="H4" s="648" t="s">
        <v>84</v>
      </c>
      <c r="I4" s="657">
        <v>294</v>
      </c>
      <c r="J4" s="657">
        <v>0</v>
      </c>
      <c r="K4" s="657">
        <v>4</v>
      </c>
      <c r="L4" s="657">
        <f t="shared" ref="L4:L57" si="0">I4/K4</f>
        <v>73.5</v>
      </c>
      <c r="M4" s="658">
        <v>45316</v>
      </c>
      <c r="N4" s="658">
        <v>45313</v>
      </c>
      <c r="O4" s="659"/>
      <c r="P4" s="659"/>
      <c r="Q4" s="659"/>
      <c r="R4" s="666" t="s">
        <v>85</v>
      </c>
      <c r="S4" s="666" t="s">
        <v>85</v>
      </c>
      <c r="T4" s="666" t="s">
        <v>85</v>
      </c>
      <c r="U4" s="666"/>
      <c r="V4" s="666"/>
      <c r="W4" s="667" t="s">
        <v>1462</v>
      </c>
      <c r="X4" s="657"/>
      <c r="Y4" s="681"/>
      <c r="Z4" s="682"/>
      <c r="AA4" s="657"/>
      <c r="AB4" s="657" t="s">
        <v>1463</v>
      </c>
      <c r="AC4" s="657" t="s">
        <v>1463</v>
      </c>
      <c r="AD4" s="683"/>
      <c r="AE4" s="683"/>
      <c r="AF4" s="684"/>
      <c r="AG4" s="683"/>
      <c r="AH4" s="683"/>
      <c r="AI4" s="683"/>
      <c r="AJ4" s="694"/>
      <c r="AK4" s="694"/>
      <c r="AL4" s="694"/>
      <c r="AM4" s="694"/>
      <c r="AN4" s="695"/>
      <c r="AO4" s="705"/>
      <c r="AP4" s="694"/>
      <c r="AQ4" s="694"/>
      <c r="AR4" s="706"/>
      <c r="AS4" s="705"/>
      <c r="AT4" s="694"/>
      <c r="AU4" s="694"/>
      <c r="AV4" s="706"/>
      <c r="AW4" s="705"/>
      <c r="AX4" s="694"/>
      <c r="AY4" s="694"/>
      <c r="AZ4" s="706"/>
      <c r="BA4" s="705"/>
      <c r="BB4" s="706"/>
      <c r="BC4" s="715"/>
      <c r="BD4" s="694"/>
      <c r="BE4" s="694"/>
      <c r="BF4" s="694"/>
      <c r="BG4" s="694" t="s">
        <v>102</v>
      </c>
      <c r="BH4" s="694"/>
      <c r="BI4" s="694">
        <v>0</v>
      </c>
      <c r="BJ4" s="694">
        <v>0</v>
      </c>
      <c r="BK4" s="694">
        <v>0</v>
      </c>
      <c r="BL4" s="694">
        <v>0</v>
      </c>
      <c r="BM4" s="694">
        <v>0</v>
      </c>
      <c r="BN4" s="694">
        <v>0</v>
      </c>
      <c r="BO4" s="694">
        <v>0</v>
      </c>
      <c r="BP4" s="694">
        <v>0</v>
      </c>
      <c r="BQ4" s="721">
        <f t="shared" ref="BQ4:BQ67" si="1">$BQ$119+BJ4+BL4+BN4+BP4</f>
        <v>238025</v>
      </c>
      <c r="BR4" s="721">
        <f>$BR$2-BR119-BI4</f>
        <v>27131.75</v>
      </c>
      <c r="BS4" s="721">
        <f>$BR$2-BS119-BJ4</f>
        <v>27131.75</v>
      </c>
      <c r="BT4" s="721">
        <f>$BT$2-BT119-BK4</f>
        <v>27003.75</v>
      </c>
      <c r="BU4" s="721">
        <f>$BU$2-BU119-BL4</f>
        <v>27003.75</v>
      </c>
      <c r="BV4" s="721">
        <f>$BV$2-BV119-BM4</f>
        <v>42215.75</v>
      </c>
      <c r="BW4" s="721">
        <f>$BW$2-BW119-BN4</f>
        <v>42215.75</v>
      </c>
      <c r="BX4" s="721">
        <f>$BX$2-BX119-BO4</f>
        <v>27623.75</v>
      </c>
      <c r="BY4" s="721">
        <f>$BY$2-BY119-BP4</f>
        <v>27623.75</v>
      </c>
      <c r="BZ4" s="657"/>
      <c r="CA4" s="729"/>
      <c r="CB4" s="729"/>
      <c r="CC4" s="729"/>
      <c r="CD4" s="729"/>
      <c r="CE4" s="729"/>
      <c r="CF4" s="729"/>
      <c r="CG4" s="729"/>
      <c r="CH4" s="729"/>
      <c r="CI4" s="729"/>
      <c r="CJ4" s="729"/>
      <c r="CK4" s="729"/>
      <c r="CL4" s="729"/>
      <c r="CM4" s="729"/>
      <c r="CN4" s="729"/>
      <c r="CO4" s="729"/>
      <c r="CP4" s="729"/>
      <c r="CQ4" s="729"/>
      <c r="CR4" s="729"/>
      <c r="CS4" s="729"/>
      <c r="CT4" s="729"/>
      <c r="CU4" s="729"/>
      <c r="CV4" s="729"/>
      <c r="CW4" s="729"/>
      <c r="CX4" s="729"/>
      <c r="CY4" s="729"/>
      <c r="CZ4" s="729"/>
      <c r="DA4" s="729"/>
      <c r="DB4" s="729"/>
      <c r="DC4" s="729"/>
      <c r="DD4" s="729"/>
      <c r="DE4" s="729"/>
      <c r="DF4" s="729"/>
      <c r="DG4" s="729"/>
      <c r="DH4" s="729"/>
      <c r="DI4" s="729"/>
      <c r="DJ4" s="729"/>
      <c r="DK4" s="729"/>
      <c r="DL4" s="729"/>
      <c r="DM4" s="729"/>
      <c r="DN4" s="729"/>
      <c r="DO4" s="729"/>
      <c r="DP4" s="729"/>
      <c r="DQ4" s="729"/>
      <c r="DR4" s="729"/>
      <c r="DS4" s="729"/>
      <c r="DT4" s="729"/>
      <c r="DU4" s="729"/>
      <c r="DV4" s="729"/>
      <c r="DW4" s="729"/>
      <c r="DX4" s="729"/>
      <c r="DY4" s="729"/>
      <c r="DZ4" s="729"/>
      <c r="EA4" s="729"/>
      <c r="EB4" s="729"/>
      <c r="EC4" s="729"/>
      <c r="ED4" s="729"/>
      <c r="EE4" s="729"/>
      <c r="EF4" s="729"/>
      <c r="EG4" s="729"/>
      <c r="EH4" s="729"/>
      <c r="EI4" s="729"/>
      <c r="EJ4" s="729"/>
      <c r="EK4" s="729"/>
      <c r="EL4" s="729"/>
      <c r="EM4" s="729"/>
      <c r="EN4" s="729"/>
      <c r="EO4" s="729"/>
      <c r="EP4" s="729"/>
      <c r="EQ4" s="729"/>
      <c r="ER4" s="729"/>
      <c r="ES4" s="729"/>
      <c r="ET4" s="729"/>
      <c r="EU4" s="729"/>
      <c r="EV4" s="729"/>
      <c r="EW4" s="729"/>
      <c r="EX4" s="729"/>
      <c r="EY4" s="729"/>
      <c r="EZ4" s="729"/>
      <c r="FA4" s="729"/>
      <c r="FB4" s="729"/>
      <c r="FC4" s="729"/>
      <c r="FD4" s="729"/>
      <c r="FE4" s="729"/>
      <c r="FF4" s="729"/>
      <c r="FG4" s="729"/>
      <c r="FH4" s="729"/>
      <c r="FI4" s="729"/>
      <c r="FJ4" s="729"/>
      <c r="FK4" s="729"/>
      <c r="FL4" s="729"/>
      <c r="FM4" s="729"/>
      <c r="FN4" s="729"/>
      <c r="FO4" s="729"/>
      <c r="FP4" s="729"/>
      <c r="FQ4" s="729"/>
      <c r="FR4" s="729"/>
      <c r="FS4" s="729"/>
      <c r="FT4" s="729"/>
      <c r="FU4" s="729"/>
      <c r="FV4" s="729"/>
      <c r="FW4" s="729"/>
      <c r="FX4" s="729"/>
      <c r="FY4" s="729"/>
      <c r="FZ4" s="729"/>
      <c r="GA4" s="729"/>
      <c r="GB4" s="729"/>
      <c r="GC4" s="729"/>
      <c r="GD4" s="729"/>
      <c r="GE4" s="729"/>
      <c r="GF4" s="729"/>
      <c r="GG4" s="729"/>
      <c r="GH4" s="729"/>
      <c r="GI4" s="729"/>
      <c r="GJ4" s="729"/>
      <c r="GK4" s="729"/>
      <c r="GL4" s="729"/>
      <c r="GM4" s="729"/>
      <c r="GN4" s="729"/>
      <c r="GO4" s="729"/>
      <c r="GP4" s="729"/>
      <c r="GQ4" s="729"/>
      <c r="GR4" s="729"/>
      <c r="GS4" s="729"/>
      <c r="GT4" s="729"/>
      <c r="GU4" s="729"/>
      <c r="GV4" s="729"/>
      <c r="GW4" s="729"/>
      <c r="GX4" s="729"/>
      <c r="GY4" s="729"/>
      <c r="GZ4" s="729"/>
      <c r="HA4" s="729"/>
      <c r="HB4" s="729"/>
      <c r="HC4" s="729"/>
      <c r="HD4" s="729"/>
      <c r="HE4" s="729"/>
      <c r="HF4" s="729"/>
      <c r="HG4" s="729"/>
      <c r="HH4" s="729"/>
      <c r="HI4" s="729"/>
      <c r="HJ4" s="729"/>
      <c r="HK4" s="729"/>
      <c r="HL4" s="729"/>
      <c r="HM4" s="729"/>
      <c r="HN4" s="729"/>
      <c r="HO4" s="729"/>
      <c r="HP4" s="729"/>
      <c r="HQ4" s="729"/>
      <c r="HR4" s="729"/>
      <c r="HS4" s="729"/>
      <c r="HT4" s="729"/>
      <c r="HU4" s="729"/>
      <c r="HV4" s="729"/>
      <c r="HW4" s="729"/>
      <c r="HX4" s="729"/>
      <c r="HY4" s="729"/>
      <c r="HZ4" s="729"/>
      <c r="IA4" s="729"/>
      <c r="IB4" s="729"/>
      <c r="IC4" s="729"/>
      <c r="ID4" s="729"/>
      <c r="IE4" s="729"/>
    </row>
    <row r="5" s="625" customFormat="1" ht="32" customHeight="1" spans="1:239">
      <c r="A5" s="642">
        <v>45390</v>
      </c>
      <c r="B5" s="643" t="s">
        <v>79</v>
      </c>
      <c r="C5" s="644" t="s">
        <v>80</v>
      </c>
      <c r="D5" s="645" t="s">
        <v>1464</v>
      </c>
      <c r="E5" s="646"/>
      <c r="F5" s="647"/>
      <c r="G5" s="648" t="s">
        <v>1465</v>
      </c>
      <c r="H5" s="648" t="s">
        <v>1466</v>
      </c>
      <c r="I5" s="657">
        <v>6</v>
      </c>
      <c r="J5" s="657">
        <v>0</v>
      </c>
      <c r="K5" s="657">
        <v>2</v>
      </c>
      <c r="L5" s="657">
        <f t="shared" si="0"/>
        <v>3</v>
      </c>
      <c r="M5" s="658">
        <v>45399</v>
      </c>
      <c r="N5" s="658">
        <v>45395</v>
      </c>
      <c r="O5" s="659"/>
      <c r="P5" s="659"/>
      <c r="Q5" s="659"/>
      <c r="R5" s="666" t="s">
        <v>85</v>
      </c>
      <c r="S5" s="666" t="s">
        <v>85</v>
      </c>
      <c r="T5" s="666" t="s">
        <v>85</v>
      </c>
      <c r="U5" s="666"/>
      <c r="V5" s="666"/>
      <c r="W5" s="668" t="s">
        <v>1467</v>
      </c>
      <c r="X5" s="657"/>
      <c r="Y5" s="681"/>
      <c r="Z5" s="682"/>
      <c r="AA5" s="657"/>
      <c r="AB5" s="643" t="s">
        <v>1465</v>
      </c>
      <c r="AC5" s="657" t="s">
        <v>101</v>
      </c>
      <c r="AD5" s="683">
        <f>I5</f>
        <v>6</v>
      </c>
      <c r="AE5" s="683"/>
      <c r="AF5" s="684"/>
      <c r="AG5" s="683"/>
      <c r="AH5" s="683"/>
      <c r="AI5" s="683"/>
      <c r="AJ5" s="694">
        <f>AD5</f>
        <v>6</v>
      </c>
      <c r="AK5" s="694"/>
      <c r="AL5" s="694"/>
      <c r="AM5" s="694"/>
      <c r="AN5" s="695"/>
      <c r="AO5" s="705"/>
      <c r="AP5" s="694"/>
      <c r="AQ5" s="694">
        <f>AJ5</f>
        <v>6</v>
      </c>
      <c r="AR5" s="706"/>
      <c r="AS5" s="705"/>
      <c r="AT5" s="694"/>
      <c r="AU5" s="694"/>
      <c r="AV5" s="706"/>
      <c r="AW5" s="705"/>
      <c r="AX5" s="694"/>
      <c r="AY5" s="694"/>
      <c r="AZ5" s="706"/>
      <c r="BA5" s="705"/>
      <c r="BB5" s="706"/>
      <c r="BC5" s="715"/>
      <c r="BD5" s="694">
        <f>I5</f>
        <v>6</v>
      </c>
      <c r="BE5" s="694"/>
      <c r="BF5" s="694">
        <f t="shared" ref="BF5:BF60" si="2">I5</f>
        <v>6</v>
      </c>
      <c r="BG5" s="694" t="s">
        <v>102</v>
      </c>
      <c r="BH5" s="694"/>
      <c r="BI5" s="694"/>
      <c r="BJ5" s="694"/>
      <c r="BK5" s="694"/>
      <c r="BL5" s="694"/>
      <c r="BM5" s="694">
        <f>I5</f>
        <v>6</v>
      </c>
      <c r="BN5" s="694">
        <f>BM5</f>
        <v>6</v>
      </c>
      <c r="BO5" s="721"/>
      <c r="BP5" s="694"/>
      <c r="BQ5" s="721">
        <f t="shared" si="1"/>
        <v>238031</v>
      </c>
      <c r="BR5" s="721">
        <f>BR4-BI5</f>
        <v>27131.75</v>
      </c>
      <c r="BS5" s="721">
        <f>BS4-BJ5</f>
        <v>27131.75</v>
      </c>
      <c r="BT5" s="721">
        <f t="shared" ref="BT5:BY5" si="3">BT4-BK5</f>
        <v>27003.75</v>
      </c>
      <c r="BU5" s="721">
        <f t="shared" si="3"/>
        <v>27003.75</v>
      </c>
      <c r="BV5" s="721">
        <f t="shared" si="3"/>
        <v>42209.75</v>
      </c>
      <c r="BW5" s="721">
        <f t="shared" si="3"/>
        <v>42209.75</v>
      </c>
      <c r="BX5" s="721">
        <f t="shared" si="3"/>
        <v>27623.75</v>
      </c>
      <c r="BY5" s="721">
        <f t="shared" si="3"/>
        <v>27623.75</v>
      </c>
      <c r="BZ5" s="657"/>
      <c r="CA5" s="729"/>
      <c r="CB5" s="729"/>
      <c r="CC5" s="729"/>
      <c r="CD5" s="729"/>
      <c r="CE5" s="729"/>
      <c r="CF5" s="729"/>
      <c r="CG5" s="729"/>
      <c r="CH5" s="729"/>
      <c r="CI5" s="729"/>
      <c r="CJ5" s="729"/>
      <c r="CK5" s="729"/>
      <c r="CL5" s="729"/>
      <c r="CM5" s="729"/>
      <c r="CN5" s="729"/>
      <c r="CO5" s="729"/>
      <c r="CP5" s="729"/>
      <c r="CQ5" s="729"/>
      <c r="CR5" s="729"/>
      <c r="CS5" s="729"/>
      <c r="CT5" s="729"/>
      <c r="CU5" s="729"/>
      <c r="CV5" s="729"/>
      <c r="CW5" s="729"/>
      <c r="CX5" s="729"/>
      <c r="CY5" s="729"/>
      <c r="CZ5" s="729"/>
      <c r="DA5" s="729"/>
      <c r="DB5" s="729"/>
      <c r="DC5" s="729"/>
      <c r="DD5" s="729"/>
      <c r="DE5" s="729"/>
      <c r="DF5" s="729"/>
      <c r="DG5" s="729"/>
      <c r="DH5" s="729"/>
      <c r="DI5" s="729"/>
      <c r="DJ5" s="729"/>
      <c r="DK5" s="729"/>
      <c r="DL5" s="729"/>
      <c r="DM5" s="729"/>
      <c r="DN5" s="729"/>
      <c r="DO5" s="729"/>
      <c r="DP5" s="729"/>
      <c r="DQ5" s="729"/>
      <c r="DR5" s="729"/>
      <c r="DS5" s="729"/>
      <c r="DT5" s="729"/>
      <c r="DU5" s="729"/>
      <c r="DV5" s="729"/>
      <c r="DW5" s="729"/>
      <c r="DX5" s="729"/>
      <c r="DY5" s="729"/>
      <c r="DZ5" s="729"/>
      <c r="EA5" s="729"/>
      <c r="EB5" s="729"/>
      <c r="EC5" s="729"/>
      <c r="ED5" s="729"/>
      <c r="EE5" s="729"/>
      <c r="EF5" s="729"/>
      <c r="EG5" s="729"/>
      <c r="EH5" s="729"/>
      <c r="EI5" s="729"/>
      <c r="EJ5" s="729"/>
      <c r="EK5" s="729"/>
      <c r="EL5" s="729"/>
      <c r="EM5" s="729"/>
      <c r="EN5" s="729"/>
      <c r="EO5" s="729"/>
      <c r="EP5" s="729"/>
      <c r="EQ5" s="729"/>
      <c r="ER5" s="729"/>
      <c r="ES5" s="729"/>
      <c r="ET5" s="729"/>
      <c r="EU5" s="729"/>
      <c r="EV5" s="729"/>
      <c r="EW5" s="729"/>
      <c r="EX5" s="729"/>
      <c r="EY5" s="729"/>
      <c r="EZ5" s="729"/>
      <c r="FA5" s="729"/>
      <c r="FB5" s="729"/>
      <c r="FC5" s="729"/>
      <c r="FD5" s="729"/>
      <c r="FE5" s="729"/>
      <c r="FF5" s="729"/>
      <c r="FG5" s="729"/>
      <c r="FH5" s="729"/>
      <c r="FI5" s="729"/>
      <c r="FJ5" s="729"/>
      <c r="FK5" s="729"/>
      <c r="FL5" s="729"/>
      <c r="FM5" s="729"/>
      <c r="FN5" s="729"/>
      <c r="FO5" s="729"/>
      <c r="FP5" s="729"/>
      <c r="FQ5" s="729"/>
      <c r="FR5" s="729"/>
      <c r="FS5" s="729"/>
      <c r="FT5" s="729"/>
      <c r="FU5" s="729"/>
      <c r="FV5" s="729"/>
      <c r="FW5" s="729"/>
      <c r="FX5" s="729"/>
      <c r="FY5" s="729"/>
      <c r="FZ5" s="729"/>
      <c r="GA5" s="729"/>
      <c r="GB5" s="729"/>
      <c r="GC5" s="729"/>
      <c r="GD5" s="729"/>
      <c r="GE5" s="729"/>
      <c r="GF5" s="729"/>
      <c r="GG5" s="729"/>
      <c r="GH5" s="729"/>
      <c r="GI5" s="729"/>
      <c r="GJ5" s="729"/>
      <c r="GK5" s="729"/>
      <c r="GL5" s="729"/>
      <c r="GM5" s="729"/>
      <c r="GN5" s="729"/>
      <c r="GO5" s="729"/>
      <c r="GP5" s="729"/>
      <c r="GQ5" s="729"/>
      <c r="GR5" s="729"/>
      <c r="GS5" s="729"/>
      <c r="GT5" s="729"/>
      <c r="GU5" s="729"/>
      <c r="GV5" s="729"/>
      <c r="GW5" s="729"/>
      <c r="GX5" s="729"/>
      <c r="GY5" s="729"/>
      <c r="GZ5" s="729"/>
      <c r="HA5" s="729"/>
      <c r="HB5" s="729"/>
      <c r="HC5" s="729"/>
      <c r="HD5" s="729"/>
      <c r="HE5" s="729"/>
      <c r="HF5" s="729"/>
      <c r="HG5" s="729"/>
      <c r="HH5" s="729"/>
      <c r="HI5" s="729"/>
      <c r="HJ5" s="729"/>
      <c r="HK5" s="729"/>
      <c r="HL5" s="729"/>
      <c r="HM5" s="729"/>
      <c r="HN5" s="729"/>
      <c r="HO5" s="729"/>
      <c r="HP5" s="729"/>
      <c r="HQ5" s="729"/>
      <c r="HR5" s="729"/>
      <c r="HS5" s="729"/>
      <c r="HT5" s="729"/>
      <c r="HU5" s="729"/>
      <c r="HV5" s="729"/>
      <c r="HW5" s="729"/>
      <c r="HX5" s="729"/>
      <c r="HY5" s="729"/>
      <c r="HZ5" s="729"/>
      <c r="IA5" s="729"/>
      <c r="IB5" s="729"/>
      <c r="IC5" s="729"/>
      <c r="ID5" s="729"/>
      <c r="IE5" s="729"/>
    </row>
    <row r="6" s="625" customFormat="1" ht="32" customHeight="1" spans="1:239">
      <c r="A6" s="642">
        <v>45516</v>
      </c>
      <c r="B6" s="643" t="s">
        <v>79</v>
      </c>
      <c r="C6" s="644" t="s">
        <v>80</v>
      </c>
      <c r="D6" s="645" t="s">
        <v>1468</v>
      </c>
      <c r="E6" s="646"/>
      <c r="F6" s="645"/>
      <c r="G6" s="648" t="s">
        <v>1461</v>
      </c>
      <c r="H6" s="648" t="s">
        <v>84</v>
      </c>
      <c r="I6" s="657">
        <v>180</v>
      </c>
      <c r="J6" s="657">
        <v>0</v>
      </c>
      <c r="K6" s="657">
        <v>4</v>
      </c>
      <c r="L6" s="657">
        <f t="shared" si="0"/>
        <v>45</v>
      </c>
      <c r="M6" s="658">
        <v>45531</v>
      </c>
      <c r="N6" s="658">
        <v>45527</v>
      </c>
      <c r="O6" s="659"/>
      <c r="P6" s="659" t="s">
        <v>1469</v>
      </c>
      <c r="Q6" s="659"/>
      <c r="R6" s="666">
        <v>45516</v>
      </c>
      <c r="S6" s="666"/>
      <c r="T6" s="666"/>
      <c r="U6" s="666"/>
      <c r="V6" s="666"/>
      <c r="W6" s="650" t="s">
        <v>1470</v>
      </c>
      <c r="X6" s="657"/>
      <c r="Y6" s="681"/>
      <c r="Z6" s="682"/>
      <c r="AA6" s="657"/>
      <c r="AB6" s="643" t="s">
        <v>1461</v>
      </c>
      <c r="AC6" s="657" t="s">
        <v>101</v>
      </c>
      <c r="AD6" s="683">
        <f>I6</f>
        <v>180</v>
      </c>
      <c r="AE6" s="683"/>
      <c r="AF6" s="684"/>
      <c r="AG6" s="683"/>
      <c r="AH6" s="683"/>
      <c r="AI6" s="683"/>
      <c r="AJ6" s="694">
        <f t="shared" ref="AJ6:AJ13" si="4">I6</f>
        <v>180</v>
      </c>
      <c r="AK6" s="694"/>
      <c r="AL6" s="694"/>
      <c r="AM6" s="694"/>
      <c r="AN6" s="695"/>
      <c r="AO6" s="705">
        <f>I6/4</f>
        <v>45</v>
      </c>
      <c r="AP6" s="694">
        <f>AO6</f>
        <v>45</v>
      </c>
      <c r="AQ6" s="694">
        <f>AP6</f>
        <v>45</v>
      </c>
      <c r="AR6" s="706">
        <f>AQ6</f>
        <v>45</v>
      </c>
      <c r="AS6" s="705"/>
      <c r="AT6" s="694"/>
      <c r="AU6" s="694"/>
      <c r="AV6" s="706"/>
      <c r="AW6" s="705"/>
      <c r="AX6" s="694"/>
      <c r="AY6" s="694"/>
      <c r="AZ6" s="706"/>
      <c r="BA6" s="705"/>
      <c r="BB6" s="706"/>
      <c r="BC6" s="715"/>
      <c r="BD6" s="694">
        <f>I6</f>
        <v>180</v>
      </c>
      <c r="BE6" s="694"/>
      <c r="BF6" s="694">
        <f t="shared" si="2"/>
        <v>180</v>
      </c>
      <c r="BG6" s="694" t="s">
        <v>102</v>
      </c>
      <c r="BH6" s="694"/>
      <c r="BI6" s="694">
        <f t="shared" ref="BI6:BI13" si="5">I6/4</f>
        <v>45</v>
      </c>
      <c r="BJ6" s="694">
        <f>BI6</f>
        <v>45</v>
      </c>
      <c r="BK6" s="694">
        <f>I6/4</f>
        <v>45</v>
      </c>
      <c r="BL6" s="694">
        <f>BK6</f>
        <v>45</v>
      </c>
      <c r="BM6" s="721">
        <f>I6/4</f>
        <v>45</v>
      </c>
      <c r="BN6" s="694">
        <f>BM6</f>
        <v>45</v>
      </c>
      <c r="BO6" s="721">
        <f>BN6</f>
        <v>45</v>
      </c>
      <c r="BP6" s="694">
        <f>BO6</f>
        <v>45</v>
      </c>
      <c r="BQ6" s="721">
        <f t="shared" si="1"/>
        <v>238205</v>
      </c>
      <c r="BR6" s="721">
        <f t="shared" ref="BR6:BR20" si="6">BR5-BI6</f>
        <v>27086.75</v>
      </c>
      <c r="BS6" s="721">
        <f t="shared" ref="BS6:BS20" si="7">BS5-BJ6</f>
        <v>27086.75</v>
      </c>
      <c r="BT6" s="721">
        <f t="shared" ref="BT6:BT20" si="8">BT5-BK6</f>
        <v>26958.75</v>
      </c>
      <c r="BU6" s="721">
        <f t="shared" ref="BU6:BU20" si="9">BU5-BL6</f>
        <v>26958.75</v>
      </c>
      <c r="BV6" s="721">
        <f t="shared" ref="BV6:BV20" si="10">BV5-BM6</f>
        <v>42164.75</v>
      </c>
      <c r="BW6" s="721">
        <f t="shared" ref="BW6:BW20" si="11">BW5-BN6</f>
        <v>42164.75</v>
      </c>
      <c r="BX6" s="721">
        <f t="shared" ref="BX6:BX20" si="12">BX5-BO6</f>
        <v>27578.75</v>
      </c>
      <c r="BY6" s="721">
        <f t="shared" ref="BY6:BY20" si="13">BY5-BP6</f>
        <v>27578.75</v>
      </c>
      <c r="BZ6" s="657"/>
      <c r="CA6" s="729"/>
      <c r="CB6" s="729"/>
      <c r="CC6" s="729"/>
      <c r="CD6" s="729"/>
      <c r="CE6" s="729"/>
      <c r="CF6" s="729"/>
      <c r="CG6" s="729"/>
      <c r="CH6" s="729"/>
      <c r="CI6" s="729"/>
      <c r="CJ6" s="729"/>
      <c r="CK6" s="729"/>
      <c r="CL6" s="729"/>
      <c r="CM6" s="729"/>
      <c r="CN6" s="729"/>
      <c r="CO6" s="729"/>
      <c r="CP6" s="729"/>
      <c r="CQ6" s="729"/>
      <c r="CR6" s="729"/>
      <c r="CS6" s="729"/>
      <c r="CT6" s="729"/>
      <c r="CU6" s="729"/>
      <c r="CV6" s="729"/>
      <c r="CW6" s="729"/>
      <c r="CX6" s="729"/>
      <c r="CY6" s="729"/>
      <c r="CZ6" s="729"/>
      <c r="DA6" s="729"/>
      <c r="DB6" s="729"/>
      <c r="DC6" s="729"/>
      <c r="DD6" s="729"/>
      <c r="DE6" s="729"/>
      <c r="DF6" s="729"/>
      <c r="DG6" s="729"/>
      <c r="DH6" s="729"/>
      <c r="DI6" s="729"/>
      <c r="DJ6" s="729"/>
      <c r="DK6" s="729"/>
      <c r="DL6" s="729"/>
      <c r="DM6" s="729"/>
      <c r="DN6" s="729"/>
      <c r="DO6" s="729"/>
      <c r="DP6" s="729"/>
      <c r="DQ6" s="729"/>
      <c r="DR6" s="729"/>
      <c r="DS6" s="729"/>
      <c r="DT6" s="729"/>
      <c r="DU6" s="729"/>
      <c r="DV6" s="729"/>
      <c r="DW6" s="729"/>
      <c r="DX6" s="729"/>
      <c r="DY6" s="729"/>
      <c r="DZ6" s="729"/>
      <c r="EA6" s="729"/>
      <c r="EB6" s="729"/>
      <c r="EC6" s="729"/>
      <c r="ED6" s="729"/>
      <c r="EE6" s="729"/>
      <c r="EF6" s="729"/>
      <c r="EG6" s="729"/>
      <c r="EH6" s="729"/>
      <c r="EI6" s="729"/>
      <c r="EJ6" s="729"/>
      <c r="EK6" s="729"/>
      <c r="EL6" s="729"/>
      <c r="EM6" s="729"/>
      <c r="EN6" s="729"/>
      <c r="EO6" s="729"/>
      <c r="EP6" s="729"/>
      <c r="EQ6" s="729"/>
      <c r="ER6" s="729"/>
      <c r="ES6" s="729"/>
      <c r="ET6" s="729"/>
      <c r="EU6" s="729"/>
      <c r="EV6" s="729"/>
      <c r="EW6" s="729"/>
      <c r="EX6" s="729"/>
      <c r="EY6" s="729"/>
      <c r="EZ6" s="729"/>
      <c r="FA6" s="729"/>
      <c r="FB6" s="729"/>
      <c r="FC6" s="729"/>
      <c r="FD6" s="729"/>
      <c r="FE6" s="729"/>
      <c r="FF6" s="729"/>
      <c r="FG6" s="729"/>
      <c r="FH6" s="729"/>
      <c r="FI6" s="729"/>
      <c r="FJ6" s="729"/>
      <c r="FK6" s="729"/>
      <c r="FL6" s="729"/>
      <c r="FM6" s="729"/>
      <c r="FN6" s="729"/>
      <c r="FO6" s="729"/>
      <c r="FP6" s="729"/>
      <c r="FQ6" s="729"/>
      <c r="FR6" s="729"/>
      <c r="FS6" s="729"/>
      <c r="FT6" s="729"/>
      <c r="FU6" s="729"/>
      <c r="FV6" s="729"/>
      <c r="FW6" s="729"/>
      <c r="FX6" s="729"/>
      <c r="FY6" s="729"/>
      <c r="FZ6" s="729"/>
      <c r="GA6" s="729"/>
      <c r="GB6" s="729"/>
      <c r="GC6" s="729"/>
      <c r="GD6" s="729"/>
      <c r="GE6" s="729"/>
      <c r="GF6" s="729"/>
      <c r="GG6" s="729"/>
      <c r="GH6" s="729"/>
      <c r="GI6" s="729"/>
      <c r="GJ6" s="729"/>
      <c r="GK6" s="729"/>
      <c r="GL6" s="729"/>
      <c r="GM6" s="729"/>
      <c r="GN6" s="729"/>
      <c r="GO6" s="729"/>
      <c r="GP6" s="729"/>
      <c r="GQ6" s="729"/>
      <c r="GR6" s="729"/>
      <c r="GS6" s="729"/>
      <c r="GT6" s="729"/>
      <c r="GU6" s="729"/>
      <c r="GV6" s="729"/>
      <c r="GW6" s="729"/>
      <c r="GX6" s="729"/>
      <c r="GY6" s="729"/>
      <c r="GZ6" s="729"/>
      <c r="HA6" s="729"/>
      <c r="HB6" s="729"/>
      <c r="HC6" s="729"/>
      <c r="HD6" s="729"/>
      <c r="HE6" s="729"/>
      <c r="HF6" s="729"/>
      <c r="HG6" s="729"/>
      <c r="HH6" s="729"/>
      <c r="HI6" s="729"/>
      <c r="HJ6" s="729"/>
      <c r="HK6" s="729"/>
      <c r="HL6" s="729"/>
      <c r="HM6" s="729"/>
      <c r="HN6" s="729"/>
      <c r="HO6" s="729"/>
      <c r="HP6" s="729"/>
      <c r="HQ6" s="729"/>
      <c r="HR6" s="729"/>
      <c r="HS6" s="729"/>
      <c r="HT6" s="729"/>
      <c r="HU6" s="729"/>
      <c r="HV6" s="729"/>
      <c r="HW6" s="729"/>
      <c r="HX6" s="729"/>
      <c r="HY6" s="729"/>
      <c r="HZ6" s="729"/>
      <c r="IA6" s="729"/>
      <c r="IB6" s="729"/>
      <c r="IC6" s="729"/>
      <c r="ID6" s="729"/>
      <c r="IE6" s="729"/>
    </row>
    <row r="7" s="625" customFormat="1" ht="32" customHeight="1" spans="1:239">
      <c r="A7" s="642">
        <v>45561</v>
      </c>
      <c r="B7" s="643" t="s">
        <v>88</v>
      </c>
      <c r="C7" s="644" t="s">
        <v>89</v>
      </c>
      <c r="D7" s="645">
        <v>4500146212</v>
      </c>
      <c r="E7" s="646"/>
      <c r="F7" s="645" t="s">
        <v>1471</v>
      </c>
      <c r="G7" s="649" t="s">
        <v>1472</v>
      </c>
      <c r="H7" s="648" t="s">
        <v>84</v>
      </c>
      <c r="I7" s="657">
        <v>1218</v>
      </c>
      <c r="J7" s="657">
        <v>0</v>
      </c>
      <c r="K7" s="657">
        <v>1</v>
      </c>
      <c r="L7" s="657">
        <f t="shared" si="0"/>
        <v>1218</v>
      </c>
      <c r="M7" s="658">
        <v>45621</v>
      </c>
      <c r="N7" s="658">
        <v>45617</v>
      </c>
      <c r="O7" s="659" t="s">
        <v>92</v>
      </c>
      <c r="P7" s="659" t="s">
        <v>1469</v>
      </c>
      <c r="Q7" s="659" t="s">
        <v>94</v>
      </c>
      <c r="R7" s="666" t="s">
        <v>95</v>
      </c>
      <c r="S7" s="666" t="s">
        <v>85</v>
      </c>
      <c r="T7" s="666" t="s">
        <v>96</v>
      </c>
      <c r="U7" s="666"/>
      <c r="V7" s="666"/>
      <c r="W7" s="669" t="s">
        <v>1473</v>
      </c>
      <c r="X7" s="657" t="s">
        <v>98</v>
      </c>
      <c r="Y7" s="681">
        <v>7.4679</v>
      </c>
      <c r="Z7" s="682">
        <f t="shared" ref="Z7:Z13" si="14">Y7*I7</f>
        <v>9095.9022</v>
      </c>
      <c r="AA7" s="657" t="s">
        <v>99</v>
      </c>
      <c r="AB7" s="657" t="s">
        <v>1474</v>
      </c>
      <c r="AC7" s="657" t="s">
        <v>101</v>
      </c>
      <c r="AD7" s="683"/>
      <c r="AE7" s="683"/>
      <c r="AF7" s="684">
        <f>I7</f>
        <v>1218</v>
      </c>
      <c r="AG7" s="683"/>
      <c r="AH7" s="683"/>
      <c r="AI7" s="683"/>
      <c r="AJ7" s="694">
        <f t="shared" si="4"/>
        <v>1218</v>
      </c>
      <c r="AK7" s="694"/>
      <c r="AL7" s="694"/>
      <c r="AM7" s="694"/>
      <c r="AN7" s="695"/>
      <c r="AO7" s="705">
        <f>I7/4</f>
        <v>304.5</v>
      </c>
      <c r="AP7" s="694">
        <f>AO7</f>
        <v>304.5</v>
      </c>
      <c r="AQ7" s="694">
        <f>AP7</f>
        <v>304.5</v>
      </c>
      <c r="AR7" s="706">
        <f>AQ7</f>
        <v>304.5</v>
      </c>
      <c r="AS7" s="705"/>
      <c r="AT7" s="694"/>
      <c r="AU7" s="694"/>
      <c r="AV7" s="706"/>
      <c r="AW7" s="705"/>
      <c r="AX7" s="694"/>
      <c r="AY7" s="694"/>
      <c r="AZ7" s="706"/>
      <c r="BA7" s="705"/>
      <c r="BB7" s="706"/>
      <c r="BC7" s="715"/>
      <c r="BD7" s="694"/>
      <c r="BE7" s="694">
        <f>I7</f>
        <v>1218</v>
      </c>
      <c r="BF7" s="694">
        <f t="shared" si="2"/>
        <v>1218</v>
      </c>
      <c r="BG7" s="694" t="s">
        <v>102</v>
      </c>
      <c r="BH7" s="694"/>
      <c r="BI7" s="694">
        <f t="shared" si="5"/>
        <v>304.5</v>
      </c>
      <c r="BJ7" s="694">
        <f t="shared" ref="BJ7:BP7" si="15">BI7</f>
        <v>304.5</v>
      </c>
      <c r="BK7" s="694">
        <f t="shared" si="15"/>
        <v>304.5</v>
      </c>
      <c r="BL7" s="694">
        <f t="shared" si="15"/>
        <v>304.5</v>
      </c>
      <c r="BM7" s="721">
        <f t="shared" si="15"/>
        <v>304.5</v>
      </c>
      <c r="BN7" s="694">
        <f t="shared" si="15"/>
        <v>304.5</v>
      </c>
      <c r="BO7" s="721">
        <f t="shared" si="15"/>
        <v>304.5</v>
      </c>
      <c r="BP7" s="694">
        <f t="shared" si="15"/>
        <v>304.5</v>
      </c>
      <c r="BQ7" s="721">
        <f t="shared" si="1"/>
        <v>239243</v>
      </c>
      <c r="BR7" s="721">
        <f t="shared" si="6"/>
        <v>26782.25</v>
      </c>
      <c r="BS7" s="721">
        <f t="shared" si="7"/>
        <v>26782.25</v>
      </c>
      <c r="BT7" s="721">
        <f t="shared" si="8"/>
        <v>26654.25</v>
      </c>
      <c r="BU7" s="721">
        <f t="shared" si="9"/>
        <v>26654.25</v>
      </c>
      <c r="BV7" s="721">
        <f t="shared" si="10"/>
        <v>41860.25</v>
      </c>
      <c r="BW7" s="721">
        <f t="shared" si="11"/>
        <v>41860.25</v>
      </c>
      <c r="BX7" s="721">
        <f t="shared" si="12"/>
        <v>27274.25</v>
      </c>
      <c r="BY7" s="721">
        <f t="shared" si="13"/>
        <v>27274.25</v>
      </c>
      <c r="BZ7" s="657"/>
      <c r="CA7" s="729"/>
      <c r="CB7" s="729"/>
      <c r="CC7" s="729"/>
      <c r="CD7" s="729"/>
      <c r="CE7" s="729"/>
      <c r="CF7" s="729"/>
      <c r="CG7" s="729"/>
      <c r="CH7" s="729"/>
      <c r="CI7" s="729"/>
      <c r="CJ7" s="729"/>
      <c r="CK7" s="729"/>
      <c r="CL7" s="729"/>
      <c r="CM7" s="729"/>
      <c r="CN7" s="729"/>
      <c r="CO7" s="729"/>
      <c r="CP7" s="729"/>
      <c r="CQ7" s="729"/>
      <c r="CR7" s="729"/>
      <c r="CS7" s="729"/>
      <c r="CT7" s="729"/>
      <c r="CU7" s="729"/>
      <c r="CV7" s="729"/>
      <c r="CW7" s="729"/>
      <c r="CX7" s="729"/>
      <c r="CY7" s="729"/>
      <c r="CZ7" s="729"/>
      <c r="DA7" s="729"/>
      <c r="DB7" s="729"/>
      <c r="DC7" s="729"/>
      <c r="DD7" s="729"/>
      <c r="DE7" s="729"/>
      <c r="DF7" s="729"/>
      <c r="DG7" s="729"/>
      <c r="DH7" s="729"/>
      <c r="DI7" s="729"/>
      <c r="DJ7" s="729"/>
      <c r="DK7" s="729"/>
      <c r="DL7" s="729"/>
      <c r="DM7" s="729"/>
      <c r="DN7" s="729"/>
      <c r="DO7" s="729"/>
      <c r="DP7" s="729"/>
      <c r="DQ7" s="729"/>
      <c r="DR7" s="729"/>
      <c r="DS7" s="729"/>
      <c r="DT7" s="729"/>
      <c r="DU7" s="729"/>
      <c r="DV7" s="729"/>
      <c r="DW7" s="729"/>
      <c r="DX7" s="729"/>
      <c r="DY7" s="729"/>
      <c r="DZ7" s="729"/>
      <c r="EA7" s="729"/>
      <c r="EB7" s="729"/>
      <c r="EC7" s="729"/>
      <c r="ED7" s="729"/>
      <c r="EE7" s="729"/>
      <c r="EF7" s="729"/>
      <c r="EG7" s="729"/>
      <c r="EH7" s="729"/>
      <c r="EI7" s="729"/>
      <c r="EJ7" s="729"/>
      <c r="EK7" s="729"/>
      <c r="EL7" s="729"/>
      <c r="EM7" s="729"/>
      <c r="EN7" s="729"/>
      <c r="EO7" s="729"/>
      <c r="EP7" s="729"/>
      <c r="EQ7" s="729"/>
      <c r="ER7" s="729"/>
      <c r="ES7" s="729"/>
      <c r="ET7" s="729"/>
      <c r="EU7" s="729"/>
      <c r="EV7" s="729"/>
      <c r="EW7" s="729"/>
      <c r="EX7" s="729"/>
      <c r="EY7" s="729"/>
      <c r="EZ7" s="729"/>
      <c r="FA7" s="729"/>
      <c r="FB7" s="729"/>
      <c r="FC7" s="729"/>
      <c r="FD7" s="729"/>
      <c r="FE7" s="729"/>
      <c r="FF7" s="729"/>
      <c r="FG7" s="729"/>
      <c r="FH7" s="729"/>
      <c r="FI7" s="729"/>
      <c r="FJ7" s="729"/>
      <c r="FK7" s="729"/>
      <c r="FL7" s="729"/>
      <c r="FM7" s="729"/>
      <c r="FN7" s="729"/>
      <c r="FO7" s="729"/>
      <c r="FP7" s="729"/>
      <c r="FQ7" s="729"/>
      <c r="FR7" s="729"/>
      <c r="FS7" s="729"/>
      <c r="FT7" s="729"/>
      <c r="FU7" s="729"/>
      <c r="FV7" s="729"/>
      <c r="FW7" s="729"/>
      <c r="FX7" s="729"/>
      <c r="FY7" s="729"/>
      <c r="FZ7" s="729"/>
      <c r="GA7" s="729"/>
      <c r="GB7" s="729"/>
      <c r="GC7" s="729"/>
      <c r="GD7" s="729"/>
      <c r="GE7" s="729"/>
      <c r="GF7" s="729"/>
      <c r="GG7" s="729"/>
      <c r="GH7" s="729"/>
      <c r="GI7" s="729"/>
      <c r="GJ7" s="729"/>
      <c r="GK7" s="729"/>
      <c r="GL7" s="729"/>
      <c r="GM7" s="729"/>
      <c r="GN7" s="729"/>
      <c r="GO7" s="729"/>
      <c r="GP7" s="729"/>
      <c r="GQ7" s="729"/>
      <c r="GR7" s="729"/>
      <c r="GS7" s="729"/>
      <c r="GT7" s="729"/>
      <c r="GU7" s="729"/>
      <c r="GV7" s="729"/>
      <c r="GW7" s="729"/>
      <c r="GX7" s="729"/>
      <c r="GY7" s="729"/>
      <c r="GZ7" s="729"/>
      <c r="HA7" s="729"/>
      <c r="HB7" s="729"/>
      <c r="HC7" s="729"/>
      <c r="HD7" s="729"/>
      <c r="HE7" s="729"/>
      <c r="HF7" s="729"/>
      <c r="HG7" s="729"/>
      <c r="HH7" s="729"/>
      <c r="HI7" s="729"/>
      <c r="HJ7" s="729"/>
      <c r="HK7" s="729"/>
      <c r="HL7" s="729"/>
      <c r="HM7" s="729"/>
      <c r="HN7" s="729"/>
      <c r="HO7" s="729"/>
      <c r="HP7" s="729"/>
      <c r="HQ7" s="729"/>
      <c r="HR7" s="729"/>
      <c r="HS7" s="729"/>
      <c r="HT7" s="729"/>
      <c r="HU7" s="729"/>
      <c r="HV7" s="729"/>
      <c r="HW7" s="729"/>
      <c r="HX7" s="729"/>
      <c r="HY7" s="729"/>
      <c r="HZ7" s="729"/>
      <c r="IA7" s="729"/>
      <c r="IB7" s="729"/>
      <c r="IC7" s="729"/>
      <c r="ID7" s="729"/>
      <c r="IE7" s="729"/>
    </row>
    <row r="8" s="625" customFormat="1" ht="32" customHeight="1" spans="1:239">
      <c r="A8" s="642">
        <v>45602</v>
      </c>
      <c r="B8" s="643" t="s">
        <v>103</v>
      </c>
      <c r="C8" s="644" t="s">
        <v>960</v>
      </c>
      <c r="D8" s="645">
        <v>4500150264</v>
      </c>
      <c r="E8" s="646" t="s">
        <v>105</v>
      </c>
      <c r="F8" s="645" t="s">
        <v>1475</v>
      </c>
      <c r="G8" s="649" t="s">
        <v>1461</v>
      </c>
      <c r="H8" s="648" t="s">
        <v>84</v>
      </c>
      <c r="I8" s="657">
        <v>472</v>
      </c>
      <c r="J8" s="657">
        <v>0</v>
      </c>
      <c r="K8" s="657">
        <v>4</v>
      </c>
      <c r="L8" s="657">
        <f t="shared" si="0"/>
        <v>118</v>
      </c>
      <c r="M8" s="658">
        <v>45652</v>
      </c>
      <c r="N8" s="658">
        <v>45638</v>
      </c>
      <c r="O8" s="659"/>
      <c r="P8" s="659" t="s">
        <v>1469</v>
      </c>
      <c r="Q8" s="659" t="s">
        <v>1476</v>
      </c>
      <c r="R8" s="666" t="s">
        <v>221</v>
      </c>
      <c r="S8" s="666"/>
      <c r="T8" s="666" t="s">
        <v>1477</v>
      </c>
      <c r="U8" s="666"/>
      <c r="V8" s="666" t="s">
        <v>1478</v>
      </c>
      <c r="W8" s="650" t="s">
        <v>1479</v>
      </c>
      <c r="X8" s="657" t="s">
        <v>113</v>
      </c>
      <c r="Y8" s="681">
        <v>7.3277</v>
      </c>
      <c r="Z8" s="682">
        <f t="shared" si="14"/>
        <v>3458.6744</v>
      </c>
      <c r="AA8" s="657" t="s">
        <v>1480</v>
      </c>
      <c r="AB8" s="643" t="s">
        <v>1461</v>
      </c>
      <c r="AC8" s="657" t="s">
        <v>101</v>
      </c>
      <c r="AD8" s="683">
        <f>I8</f>
        <v>472</v>
      </c>
      <c r="AE8" s="683"/>
      <c r="AF8" s="684"/>
      <c r="AG8" s="683"/>
      <c r="AH8" s="683"/>
      <c r="AI8" s="683"/>
      <c r="AJ8" s="694">
        <f t="shared" si="4"/>
        <v>472</v>
      </c>
      <c r="AK8" s="694"/>
      <c r="AL8" s="694"/>
      <c r="AM8" s="694"/>
      <c r="AN8" s="695"/>
      <c r="AO8" s="705"/>
      <c r="AP8" s="694"/>
      <c r="AQ8" s="694">
        <f t="shared" ref="AQ8:AQ13" si="16">I8/4</f>
        <v>118</v>
      </c>
      <c r="AR8" s="706">
        <f>I8/4</f>
        <v>118</v>
      </c>
      <c r="AS8" s="705">
        <f t="shared" ref="AS8:AS13" si="17">I8/4</f>
        <v>118</v>
      </c>
      <c r="AT8" s="694">
        <f t="shared" ref="AT8:AT13" si="18">AS8</f>
        <v>118</v>
      </c>
      <c r="AU8" s="694"/>
      <c r="AV8" s="706"/>
      <c r="AW8" s="705"/>
      <c r="AX8" s="694"/>
      <c r="AY8" s="694"/>
      <c r="AZ8" s="706"/>
      <c r="BA8" s="705"/>
      <c r="BB8" s="706"/>
      <c r="BC8" s="715"/>
      <c r="BD8" s="694">
        <f>I8</f>
        <v>472</v>
      </c>
      <c r="BE8" s="694"/>
      <c r="BF8" s="694">
        <f t="shared" si="2"/>
        <v>472</v>
      </c>
      <c r="BG8" s="694" t="s">
        <v>102</v>
      </c>
      <c r="BH8" s="694"/>
      <c r="BI8" s="694">
        <f t="shared" si="5"/>
        <v>118</v>
      </c>
      <c r="BJ8" s="694">
        <f t="shared" ref="BJ8:BP8" si="19">BI8</f>
        <v>118</v>
      </c>
      <c r="BK8" s="694">
        <f t="shared" si="19"/>
        <v>118</v>
      </c>
      <c r="BL8" s="694">
        <f t="shared" si="19"/>
        <v>118</v>
      </c>
      <c r="BM8" s="721">
        <f t="shared" si="19"/>
        <v>118</v>
      </c>
      <c r="BN8" s="694">
        <f t="shared" si="19"/>
        <v>118</v>
      </c>
      <c r="BO8" s="721">
        <f t="shared" si="19"/>
        <v>118</v>
      </c>
      <c r="BP8" s="694">
        <f t="shared" si="19"/>
        <v>118</v>
      </c>
      <c r="BQ8" s="721">
        <f t="shared" si="1"/>
        <v>238497</v>
      </c>
      <c r="BR8" s="721">
        <f t="shared" si="6"/>
        <v>26664.25</v>
      </c>
      <c r="BS8" s="721">
        <f t="shared" si="7"/>
        <v>26664.25</v>
      </c>
      <c r="BT8" s="721">
        <f t="shared" si="8"/>
        <v>26536.25</v>
      </c>
      <c r="BU8" s="721">
        <f t="shared" si="9"/>
        <v>26536.25</v>
      </c>
      <c r="BV8" s="721">
        <f t="shared" si="10"/>
        <v>41742.25</v>
      </c>
      <c r="BW8" s="721">
        <f t="shared" si="11"/>
        <v>41742.25</v>
      </c>
      <c r="BX8" s="721">
        <f t="shared" si="12"/>
        <v>27156.25</v>
      </c>
      <c r="BY8" s="721">
        <f t="shared" si="13"/>
        <v>27156.25</v>
      </c>
      <c r="BZ8" s="657"/>
      <c r="CA8" s="729"/>
      <c r="CB8" s="729"/>
      <c r="CC8" s="729"/>
      <c r="CD8" s="729"/>
      <c r="CE8" s="729"/>
      <c r="CF8" s="729"/>
      <c r="CG8" s="729"/>
      <c r="CH8" s="729"/>
      <c r="CI8" s="729"/>
      <c r="CJ8" s="729"/>
      <c r="CK8" s="729"/>
      <c r="CL8" s="729"/>
      <c r="CM8" s="729"/>
      <c r="CN8" s="729"/>
      <c r="CO8" s="729"/>
      <c r="CP8" s="729"/>
      <c r="CQ8" s="729"/>
      <c r="CR8" s="729"/>
      <c r="CS8" s="729"/>
      <c r="CT8" s="729"/>
      <c r="CU8" s="729"/>
      <c r="CV8" s="729"/>
      <c r="CW8" s="729"/>
      <c r="CX8" s="729"/>
      <c r="CY8" s="729"/>
      <c r="CZ8" s="729"/>
      <c r="DA8" s="729"/>
      <c r="DB8" s="729"/>
      <c r="DC8" s="729"/>
      <c r="DD8" s="729"/>
      <c r="DE8" s="729"/>
      <c r="DF8" s="729"/>
      <c r="DG8" s="729"/>
      <c r="DH8" s="729"/>
      <c r="DI8" s="729"/>
      <c r="DJ8" s="729"/>
      <c r="DK8" s="729"/>
      <c r="DL8" s="729"/>
      <c r="DM8" s="729"/>
      <c r="DN8" s="729"/>
      <c r="DO8" s="729"/>
      <c r="DP8" s="729"/>
      <c r="DQ8" s="729"/>
      <c r="DR8" s="729"/>
      <c r="DS8" s="729"/>
      <c r="DT8" s="729"/>
      <c r="DU8" s="729"/>
      <c r="DV8" s="729"/>
      <c r="DW8" s="729"/>
      <c r="DX8" s="729"/>
      <c r="DY8" s="729"/>
      <c r="DZ8" s="729"/>
      <c r="EA8" s="729"/>
      <c r="EB8" s="729"/>
      <c r="EC8" s="729"/>
      <c r="ED8" s="729"/>
      <c r="EE8" s="729"/>
      <c r="EF8" s="729"/>
      <c r="EG8" s="729"/>
      <c r="EH8" s="729"/>
      <c r="EI8" s="729"/>
      <c r="EJ8" s="729"/>
      <c r="EK8" s="729"/>
      <c r="EL8" s="729"/>
      <c r="EM8" s="729"/>
      <c r="EN8" s="729"/>
      <c r="EO8" s="729"/>
      <c r="EP8" s="729"/>
      <c r="EQ8" s="729"/>
      <c r="ER8" s="729"/>
      <c r="ES8" s="729"/>
      <c r="ET8" s="729"/>
      <c r="EU8" s="729"/>
      <c r="EV8" s="729"/>
      <c r="EW8" s="729"/>
      <c r="EX8" s="729"/>
      <c r="EY8" s="729"/>
      <c r="EZ8" s="729"/>
      <c r="FA8" s="729"/>
      <c r="FB8" s="729"/>
      <c r="FC8" s="729"/>
      <c r="FD8" s="729"/>
      <c r="FE8" s="729"/>
      <c r="FF8" s="729"/>
      <c r="FG8" s="729"/>
      <c r="FH8" s="729"/>
      <c r="FI8" s="729"/>
      <c r="FJ8" s="729"/>
      <c r="FK8" s="729"/>
      <c r="FL8" s="729"/>
      <c r="FM8" s="729"/>
      <c r="FN8" s="729"/>
      <c r="FO8" s="729"/>
      <c r="FP8" s="729"/>
      <c r="FQ8" s="729"/>
      <c r="FR8" s="729"/>
      <c r="FS8" s="729"/>
      <c r="FT8" s="729"/>
      <c r="FU8" s="729"/>
      <c r="FV8" s="729"/>
      <c r="FW8" s="729"/>
      <c r="FX8" s="729"/>
      <c r="FY8" s="729"/>
      <c r="FZ8" s="729"/>
      <c r="GA8" s="729"/>
      <c r="GB8" s="729"/>
      <c r="GC8" s="729"/>
      <c r="GD8" s="729"/>
      <c r="GE8" s="729"/>
      <c r="GF8" s="729"/>
      <c r="GG8" s="729"/>
      <c r="GH8" s="729"/>
      <c r="GI8" s="729"/>
      <c r="GJ8" s="729"/>
      <c r="GK8" s="729"/>
      <c r="GL8" s="729"/>
      <c r="GM8" s="729"/>
      <c r="GN8" s="729"/>
      <c r="GO8" s="729"/>
      <c r="GP8" s="729"/>
      <c r="GQ8" s="729"/>
      <c r="GR8" s="729"/>
      <c r="GS8" s="729"/>
      <c r="GT8" s="729"/>
      <c r="GU8" s="729"/>
      <c r="GV8" s="729"/>
      <c r="GW8" s="729"/>
      <c r="GX8" s="729"/>
      <c r="GY8" s="729"/>
      <c r="GZ8" s="729"/>
      <c r="HA8" s="729"/>
      <c r="HB8" s="729"/>
      <c r="HC8" s="729"/>
      <c r="HD8" s="729"/>
      <c r="HE8" s="729"/>
      <c r="HF8" s="729"/>
      <c r="HG8" s="729"/>
      <c r="HH8" s="729"/>
      <c r="HI8" s="729"/>
      <c r="HJ8" s="729"/>
      <c r="HK8" s="729"/>
      <c r="HL8" s="729"/>
      <c r="HM8" s="729"/>
      <c r="HN8" s="729"/>
      <c r="HO8" s="729"/>
      <c r="HP8" s="729"/>
      <c r="HQ8" s="729"/>
      <c r="HR8" s="729"/>
      <c r="HS8" s="729"/>
      <c r="HT8" s="729"/>
      <c r="HU8" s="729"/>
      <c r="HV8" s="729"/>
      <c r="HW8" s="729"/>
      <c r="HX8" s="729"/>
      <c r="HY8" s="729"/>
      <c r="HZ8" s="729"/>
      <c r="IA8" s="729"/>
      <c r="IB8" s="729"/>
      <c r="IC8" s="729"/>
      <c r="ID8" s="729"/>
      <c r="IE8" s="729"/>
    </row>
    <row r="9" s="625" customFormat="1" ht="32" customHeight="1" spans="1:239">
      <c r="A9" s="642">
        <v>45601</v>
      </c>
      <c r="B9" s="643" t="s">
        <v>118</v>
      </c>
      <c r="C9" s="644" t="s">
        <v>119</v>
      </c>
      <c r="D9" s="645">
        <v>4500150187</v>
      </c>
      <c r="E9" s="646" t="s">
        <v>120</v>
      </c>
      <c r="F9" s="645" t="s">
        <v>1481</v>
      </c>
      <c r="G9" s="649" t="s">
        <v>1461</v>
      </c>
      <c r="H9" s="648" t="s">
        <v>84</v>
      </c>
      <c r="I9" s="657">
        <v>360</v>
      </c>
      <c r="J9" s="657">
        <v>0</v>
      </c>
      <c r="K9" s="657">
        <v>4</v>
      </c>
      <c r="L9" s="657">
        <f t="shared" si="0"/>
        <v>90</v>
      </c>
      <c r="M9" s="658">
        <v>45653</v>
      </c>
      <c r="N9" s="658">
        <v>45649</v>
      </c>
      <c r="O9" s="659"/>
      <c r="P9" s="659" t="s">
        <v>1469</v>
      </c>
      <c r="Q9" s="659" t="s">
        <v>122</v>
      </c>
      <c r="R9" s="666" t="s">
        <v>123</v>
      </c>
      <c r="S9" s="666"/>
      <c r="T9" s="666" t="s">
        <v>124</v>
      </c>
      <c r="U9" s="666"/>
      <c r="V9" s="666"/>
      <c r="W9" s="650" t="s">
        <v>125</v>
      </c>
      <c r="X9" s="657" t="s">
        <v>126</v>
      </c>
      <c r="Y9" s="681">
        <v>7.3277</v>
      </c>
      <c r="Z9" s="682">
        <f t="shared" si="14"/>
        <v>2637.972</v>
      </c>
      <c r="AA9" s="657" t="s">
        <v>127</v>
      </c>
      <c r="AB9" s="643" t="s">
        <v>1461</v>
      </c>
      <c r="AC9" s="657" t="s">
        <v>101</v>
      </c>
      <c r="AD9" s="683">
        <f>I9</f>
        <v>360</v>
      </c>
      <c r="AE9" s="683"/>
      <c r="AF9" s="684"/>
      <c r="AG9" s="683"/>
      <c r="AH9" s="683"/>
      <c r="AI9" s="683"/>
      <c r="AJ9" s="694">
        <f t="shared" si="4"/>
        <v>360</v>
      </c>
      <c r="AK9" s="694"/>
      <c r="AL9" s="694"/>
      <c r="AM9" s="694"/>
      <c r="AN9" s="695"/>
      <c r="AO9" s="705"/>
      <c r="AP9" s="694"/>
      <c r="AQ9" s="694">
        <f t="shared" si="16"/>
        <v>90</v>
      </c>
      <c r="AR9" s="706">
        <f>I9/4</f>
        <v>90</v>
      </c>
      <c r="AS9" s="705">
        <f t="shared" si="17"/>
        <v>90</v>
      </c>
      <c r="AT9" s="694">
        <f t="shared" si="18"/>
        <v>90</v>
      </c>
      <c r="AU9" s="694"/>
      <c r="AV9" s="706"/>
      <c r="AW9" s="705"/>
      <c r="AX9" s="694"/>
      <c r="AY9" s="694"/>
      <c r="AZ9" s="706"/>
      <c r="BA9" s="705"/>
      <c r="BB9" s="706"/>
      <c r="BC9" s="715"/>
      <c r="BD9" s="694">
        <f>I9</f>
        <v>360</v>
      </c>
      <c r="BE9" s="694"/>
      <c r="BF9" s="694">
        <f t="shared" si="2"/>
        <v>360</v>
      </c>
      <c r="BG9" s="694" t="s">
        <v>102</v>
      </c>
      <c r="BH9" s="694"/>
      <c r="BI9" s="694">
        <f t="shared" si="5"/>
        <v>90</v>
      </c>
      <c r="BJ9" s="694">
        <f t="shared" ref="BJ9:BP9" si="20">BI9</f>
        <v>90</v>
      </c>
      <c r="BK9" s="694">
        <f t="shared" si="20"/>
        <v>90</v>
      </c>
      <c r="BL9" s="694">
        <f t="shared" si="20"/>
        <v>90</v>
      </c>
      <c r="BM9" s="721">
        <f t="shared" si="20"/>
        <v>90</v>
      </c>
      <c r="BN9" s="694">
        <f t="shared" si="20"/>
        <v>90</v>
      </c>
      <c r="BO9" s="721">
        <f t="shared" si="20"/>
        <v>90</v>
      </c>
      <c r="BP9" s="694">
        <f t="shared" si="20"/>
        <v>90</v>
      </c>
      <c r="BQ9" s="721">
        <f t="shared" si="1"/>
        <v>238385</v>
      </c>
      <c r="BR9" s="721">
        <f t="shared" si="6"/>
        <v>26574.25</v>
      </c>
      <c r="BS9" s="721">
        <f t="shared" si="7"/>
        <v>26574.25</v>
      </c>
      <c r="BT9" s="721">
        <f t="shared" si="8"/>
        <v>26446.25</v>
      </c>
      <c r="BU9" s="721">
        <f t="shared" si="9"/>
        <v>26446.25</v>
      </c>
      <c r="BV9" s="721">
        <f t="shared" si="10"/>
        <v>41652.25</v>
      </c>
      <c r="BW9" s="721">
        <f t="shared" si="11"/>
        <v>41652.25</v>
      </c>
      <c r="BX9" s="721">
        <f t="shared" si="12"/>
        <v>27066.25</v>
      </c>
      <c r="BY9" s="721">
        <f t="shared" si="13"/>
        <v>27066.25</v>
      </c>
      <c r="BZ9" s="657"/>
      <c r="CA9" s="729"/>
      <c r="CB9" s="729"/>
      <c r="CC9" s="729"/>
      <c r="CD9" s="729"/>
      <c r="CE9" s="729"/>
      <c r="CF9" s="729"/>
      <c r="CG9" s="729"/>
      <c r="CH9" s="729"/>
      <c r="CI9" s="729"/>
      <c r="CJ9" s="729"/>
      <c r="CK9" s="729"/>
      <c r="CL9" s="729"/>
      <c r="CM9" s="729"/>
      <c r="CN9" s="729"/>
      <c r="CO9" s="729"/>
      <c r="CP9" s="729"/>
      <c r="CQ9" s="729"/>
      <c r="CR9" s="729"/>
      <c r="CS9" s="729"/>
      <c r="CT9" s="729"/>
      <c r="CU9" s="729"/>
      <c r="CV9" s="729"/>
      <c r="CW9" s="729"/>
      <c r="CX9" s="729"/>
      <c r="CY9" s="729"/>
      <c r="CZ9" s="729"/>
      <c r="DA9" s="729"/>
      <c r="DB9" s="729"/>
      <c r="DC9" s="729"/>
      <c r="DD9" s="729"/>
      <c r="DE9" s="729"/>
      <c r="DF9" s="729"/>
      <c r="DG9" s="729"/>
      <c r="DH9" s="729"/>
      <c r="DI9" s="729"/>
      <c r="DJ9" s="729"/>
      <c r="DK9" s="729"/>
      <c r="DL9" s="729"/>
      <c r="DM9" s="729"/>
      <c r="DN9" s="729"/>
      <c r="DO9" s="729"/>
      <c r="DP9" s="729"/>
      <c r="DQ9" s="729"/>
      <c r="DR9" s="729"/>
      <c r="DS9" s="729"/>
      <c r="DT9" s="729"/>
      <c r="DU9" s="729"/>
      <c r="DV9" s="729"/>
      <c r="DW9" s="729"/>
      <c r="DX9" s="729"/>
      <c r="DY9" s="729"/>
      <c r="DZ9" s="729"/>
      <c r="EA9" s="729"/>
      <c r="EB9" s="729"/>
      <c r="EC9" s="729"/>
      <c r="ED9" s="729"/>
      <c r="EE9" s="729"/>
      <c r="EF9" s="729"/>
      <c r="EG9" s="729"/>
      <c r="EH9" s="729"/>
      <c r="EI9" s="729"/>
      <c r="EJ9" s="729"/>
      <c r="EK9" s="729"/>
      <c r="EL9" s="729"/>
      <c r="EM9" s="729"/>
      <c r="EN9" s="729"/>
      <c r="EO9" s="729"/>
      <c r="EP9" s="729"/>
      <c r="EQ9" s="729"/>
      <c r="ER9" s="729"/>
      <c r="ES9" s="729"/>
      <c r="ET9" s="729"/>
      <c r="EU9" s="729"/>
      <c r="EV9" s="729"/>
      <c r="EW9" s="729"/>
      <c r="EX9" s="729"/>
      <c r="EY9" s="729"/>
      <c r="EZ9" s="729"/>
      <c r="FA9" s="729"/>
      <c r="FB9" s="729"/>
      <c r="FC9" s="729"/>
      <c r="FD9" s="729"/>
      <c r="FE9" s="729"/>
      <c r="FF9" s="729"/>
      <c r="FG9" s="729"/>
      <c r="FH9" s="729"/>
      <c r="FI9" s="729"/>
      <c r="FJ9" s="729"/>
      <c r="FK9" s="729"/>
      <c r="FL9" s="729"/>
      <c r="FM9" s="729"/>
      <c r="FN9" s="729"/>
      <c r="FO9" s="729"/>
      <c r="FP9" s="729"/>
      <c r="FQ9" s="729"/>
      <c r="FR9" s="729"/>
      <c r="FS9" s="729"/>
      <c r="FT9" s="729"/>
      <c r="FU9" s="729"/>
      <c r="FV9" s="729"/>
      <c r="FW9" s="729"/>
      <c r="FX9" s="729"/>
      <c r="FY9" s="729"/>
      <c r="FZ9" s="729"/>
      <c r="GA9" s="729"/>
      <c r="GB9" s="729"/>
      <c r="GC9" s="729"/>
      <c r="GD9" s="729"/>
      <c r="GE9" s="729"/>
      <c r="GF9" s="729"/>
      <c r="GG9" s="729"/>
      <c r="GH9" s="729"/>
      <c r="GI9" s="729"/>
      <c r="GJ9" s="729"/>
      <c r="GK9" s="729"/>
      <c r="GL9" s="729"/>
      <c r="GM9" s="729"/>
      <c r="GN9" s="729"/>
      <c r="GO9" s="729"/>
      <c r="GP9" s="729"/>
      <c r="GQ9" s="729"/>
      <c r="GR9" s="729"/>
      <c r="GS9" s="729"/>
      <c r="GT9" s="729"/>
      <c r="GU9" s="729"/>
      <c r="GV9" s="729"/>
      <c r="GW9" s="729"/>
      <c r="GX9" s="729"/>
      <c r="GY9" s="729"/>
      <c r="GZ9" s="729"/>
      <c r="HA9" s="729"/>
      <c r="HB9" s="729"/>
      <c r="HC9" s="729"/>
      <c r="HD9" s="729"/>
      <c r="HE9" s="729"/>
      <c r="HF9" s="729"/>
      <c r="HG9" s="729"/>
      <c r="HH9" s="729"/>
      <c r="HI9" s="729"/>
      <c r="HJ9" s="729"/>
      <c r="HK9" s="729"/>
      <c r="HL9" s="729"/>
      <c r="HM9" s="729"/>
      <c r="HN9" s="729"/>
      <c r="HO9" s="729"/>
      <c r="HP9" s="729"/>
      <c r="HQ9" s="729"/>
      <c r="HR9" s="729"/>
      <c r="HS9" s="729"/>
      <c r="HT9" s="729"/>
      <c r="HU9" s="729"/>
      <c r="HV9" s="729"/>
      <c r="HW9" s="729"/>
      <c r="HX9" s="729"/>
      <c r="HY9" s="729"/>
      <c r="HZ9" s="729"/>
      <c r="IA9" s="729"/>
      <c r="IB9" s="729"/>
      <c r="IC9" s="729"/>
      <c r="ID9" s="729"/>
      <c r="IE9" s="729"/>
    </row>
    <row r="10" s="625" customFormat="1" ht="32" customHeight="1" spans="1:239">
      <c r="A10" s="642">
        <v>45614</v>
      </c>
      <c r="B10" s="643" t="s">
        <v>1482</v>
      </c>
      <c r="C10" s="644" t="s">
        <v>119</v>
      </c>
      <c r="D10" s="645">
        <v>4500151479</v>
      </c>
      <c r="E10" s="646" t="s">
        <v>1483</v>
      </c>
      <c r="F10" s="645">
        <v>4500151479</v>
      </c>
      <c r="G10" s="649" t="s">
        <v>1461</v>
      </c>
      <c r="H10" s="648" t="s">
        <v>84</v>
      </c>
      <c r="I10" s="657">
        <v>1800</v>
      </c>
      <c r="J10" s="657">
        <v>0</v>
      </c>
      <c r="K10" s="657">
        <v>4</v>
      </c>
      <c r="L10" s="657">
        <f t="shared" si="0"/>
        <v>450</v>
      </c>
      <c r="M10" s="658">
        <v>45663</v>
      </c>
      <c r="N10" s="658">
        <v>45659</v>
      </c>
      <c r="O10" s="659"/>
      <c r="P10" s="659" t="s">
        <v>1469</v>
      </c>
      <c r="Q10" s="659" t="s">
        <v>255</v>
      </c>
      <c r="R10" s="666" t="s">
        <v>1484</v>
      </c>
      <c r="S10" s="666"/>
      <c r="T10" s="666" t="s">
        <v>1485</v>
      </c>
      <c r="U10" s="666"/>
      <c r="V10" s="666"/>
      <c r="W10" s="650" t="s">
        <v>1486</v>
      </c>
      <c r="X10" s="657" t="s">
        <v>1487</v>
      </c>
      <c r="Y10" s="681">
        <v>7.0129</v>
      </c>
      <c r="Z10" s="682">
        <f t="shared" si="14"/>
        <v>12623.22</v>
      </c>
      <c r="AA10" s="657" t="s">
        <v>1488</v>
      </c>
      <c r="AB10" s="643" t="s">
        <v>1461</v>
      </c>
      <c r="AC10" s="657" t="s">
        <v>101</v>
      </c>
      <c r="AD10" s="683">
        <f>I10</f>
        <v>1800</v>
      </c>
      <c r="AE10" s="683"/>
      <c r="AF10" s="684"/>
      <c r="AG10" s="683"/>
      <c r="AH10" s="683"/>
      <c r="AI10" s="683"/>
      <c r="AJ10" s="694">
        <f t="shared" si="4"/>
        <v>1800</v>
      </c>
      <c r="AK10" s="626"/>
      <c r="AL10" s="694"/>
      <c r="AM10" s="694"/>
      <c r="AN10" s="695"/>
      <c r="AO10" s="705"/>
      <c r="AP10" s="694"/>
      <c r="AQ10" s="694">
        <f t="shared" si="16"/>
        <v>450</v>
      </c>
      <c r="AR10" s="706"/>
      <c r="AS10" s="705">
        <f t="shared" si="17"/>
        <v>450</v>
      </c>
      <c r="AT10" s="694">
        <f t="shared" si="18"/>
        <v>450</v>
      </c>
      <c r="AU10" s="694"/>
      <c r="AV10" s="706">
        <f>AS10</f>
        <v>450</v>
      </c>
      <c r="AW10" s="705"/>
      <c r="AX10" s="694"/>
      <c r="AY10" s="694"/>
      <c r="AZ10" s="706"/>
      <c r="BA10" s="705"/>
      <c r="BB10" s="706"/>
      <c r="BC10" s="715"/>
      <c r="BD10" s="694">
        <f>I10</f>
        <v>1800</v>
      </c>
      <c r="BE10" s="694"/>
      <c r="BF10" s="694">
        <f t="shared" si="2"/>
        <v>1800</v>
      </c>
      <c r="BG10" s="694" t="s">
        <v>102</v>
      </c>
      <c r="BH10" s="694"/>
      <c r="BI10" s="694">
        <f t="shared" si="5"/>
        <v>450</v>
      </c>
      <c r="BJ10" s="694">
        <f t="shared" ref="BJ10:BP10" si="21">BI10</f>
        <v>450</v>
      </c>
      <c r="BK10" s="694">
        <f t="shared" si="21"/>
        <v>450</v>
      </c>
      <c r="BL10" s="694">
        <f t="shared" si="21"/>
        <v>450</v>
      </c>
      <c r="BM10" s="721">
        <f t="shared" si="21"/>
        <v>450</v>
      </c>
      <c r="BN10" s="694">
        <f t="shared" si="21"/>
        <v>450</v>
      </c>
      <c r="BO10" s="721">
        <f t="shared" si="21"/>
        <v>450</v>
      </c>
      <c r="BP10" s="694">
        <f t="shared" si="21"/>
        <v>450</v>
      </c>
      <c r="BQ10" s="721">
        <f t="shared" si="1"/>
        <v>239825</v>
      </c>
      <c r="BR10" s="721">
        <f t="shared" si="6"/>
        <v>26124.25</v>
      </c>
      <c r="BS10" s="721">
        <f t="shared" si="7"/>
        <v>26124.25</v>
      </c>
      <c r="BT10" s="721">
        <f t="shared" si="8"/>
        <v>25996.25</v>
      </c>
      <c r="BU10" s="721">
        <f t="shared" si="9"/>
        <v>25996.25</v>
      </c>
      <c r="BV10" s="721">
        <f t="shared" si="10"/>
        <v>41202.25</v>
      </c>
      <c r="BW10" s="721">
        <f t="shared" si="11"/>
        <v>41202.25</v>
      </c>
      <c r="BX10" s="721">
        <f t="shared" si="12"/>
        <v>26616.25</v>
      </c>
      <c r="BY10" s="721">
        <f t="shared" si="13"/>
        <v>26616.25</v>
      </c>
      <c r="BZ10" s="657"/>
      <c r="CA10" s="729"/>
      <c r="CB10" s="729"/>
      <c r="CC10" s="729"/>
      <c r="CD10" s="729"/>
      <c r="CE10" s="729"/>
      <c r="CF10" s="729"/>
      <c r="CG10" s="729"/>
      <c r="CH10" s="729"/>
      <c r="CI10" s="729"/>
      <c r="CJ10" s="729"/>
      <c r="CK10" s="729"/>
      <c r="CL10" s="729"/>
      <c r="CM10" s="729"/>
      <c r="CN10" s="729"/>
      <c r="CO10" s="729"/>
      <c r="CP10" s="729"/>
      <c r="CQ10" s="729"/>
      <c r="CR10" s="729"/>
      <c r="CS10" s="729"/>
      <c r="CT10" s="729"/>
      <c r="CU10" s="729"/>
      <c r="CV10" s="729"/>
      <c r="CW10" s="729"/>
      <c r="CX10" s="729"/>
      <c r="CY10" s="729"/>
      <c r="CZ10" s="729"/>
      <c r="DA10" s="729"/>
      <c r="DB10" s="729"/>
      <c r="DC10" s="729"/>
      <c r="DD10" s="729"/>
      <c r="DE10" s="729"/>
      <c r="DF10" s="729"/>
      <c r="DG10" s="729"/>
      <c r="DH10" s="729"/>
      <c r="DI10" s="729"/>
      <c r="DJ10" s="729"/>
      <c r="DK10" s="729"/>
      <c r="DL10" s="729"/>
      <c r="DM10" s="729"/>
      <c r="DN10" s="729"/>
      <c r="DO10" s="729"/>
      <c r="DP10" s="729"/>
      <c r="DQ10" s="729"/>
      <c r="DR10" s="729"/>
      <c r="DS10" s="729"/>
      <c r="DT10" s="729"/>
      <c r="DU10" s="729"/>
      <c r="DV10" s="729"/>
      <c r="DW10" s="729"/>
      <c r="DX10" s="729"/>
      <c r="DY10" s="729"/>
      <c r="DZ10" s="729"/>
      <c r="EA10" s="729"/>
      <c r="EB10" s="729"/>
      <c r="EC10" s="729"/>
      <c r="ED10" s="729"/>
      <c r="EE10" s="729"/>
      <c r="EF10" s="729"/>
      <c r="EG10" s="729"/>
      <c r="EH10" s="729"/>
      <c r="EI10" s="729"/>
      <c r="EJ10" s="729"/>
      <c r="EK10" s="729"/>
      <c r="EL10" s="729"/>
      <c r="EM10" s="729"/>
      <c r="EN10" s="729"/>
      <c r="EO10" s="729"/>
      <c r="EP10" s="729"/>
      <c r="EQ10" s="729"/>
      <c r="ER10" s="729"/>
      <c r="ES10" s="729"/>
      <c r="ET10" s="729"/>
      <c r="EU10" s="729"/>
      <c r="EV10" s="729"/>
      <c r="EW10" s="729"/>
      <c r="EX10" s="729"/>
      <c r="EY10" s="729"/>
      <c r="EZ10" s="729"/>
      <c r="FA10" s="729"/>
      <c r="FB10" s="729"/>
      <c r="FC10" s="729"/>
      <c r="FD10" s="729"/>
      <c r="FE10" s="729"/>
      <c r="FF10" s="729"/>
      <c r="FG10" s="729"/>
      <c r="FH10" s="729"/>
      <c r="FI10" s="729"/>
      <c r="FJ10" s="729"/>
      <c r="FK10" s="729"/>
      <c r="FL10" s="729"/>
      <c r="FM10" s="729"/>
      <c r="FN10" s="729"/>
      <c r="FO10" s="729"/>
      <c r="FP10" s="729"/>
      <c r="FQ10" s="729"/>
      <c r="FR10" s="729"/>
      <c r="FS10" s="729"/>
      <c r="FT10" s="729"/>
      <c r="FU10" s="729"/>
      <c r="FV10" s="729"/>
      <c r="FW10" s="729"/>
      <c r="FX10" s="729"/>
      <c r="FY10" s="729"/>
      <c r="FZ10" s="729"/>
      <c r="GA10" s="729"/>
      <c r="GB10" s="729"/>
      <c r="GC10" s="729"/>
      <c r="GD10" s="729"/>
      <c r="GE10" s="729"/>
      <c r="GF10" s="729"/>
      <c r="GG10" s="729"/>
      <c r="GH10" s="729"/>
      <c r="GI10" s="729"/>
      <c r="GJ10" s="729"/>
      <c r="GK10" s="729"/>
      <c r="GL10" s="729"/>
      <c r="GM10" s="729"/>
      <c r="GN10" s="729"/>
      <c r="GO10" s="729"/>
      <c r="GP10" s="729"/>
      <c r="GQ10" s="729"/>
      <c r="GR10" s="729"/>
      <c r="GS10" s="729"/>
      <c r="GT10" s="729"/>
      <c r="GU10" s="729"/>
      <c r="GV10" s="729"/>
      <c r="GW10" s="729"/>
      <c r="GX10" s="729"/>
      <c r="GY10" s="729"/>
      <c r="GZ10" s="729"/>
      <c r="HA10" s="729"/>
      <c r="HB10" s="729"/>
      <c r="HC10" s="729"/>
      <c r="HD10" s="729"/>
      <c r="HE10" s="729"/>
      <c r="HF10" s="729"/>
      <c r="HG10" s="729"/>
      <c r="HH10" s="729"/>
      <c r="HI10" s="729"/>
      <c r="HJ10" s="729"/>
      <c r="HK10" s="729"/>
      <c r="HL10" s="729"/>
      <c r="HM10" s="729"/>
      <c r="HN10" s="729"/>
      <c r="HO10" s="729"/>
      <c r="HP10" s="729"/>
      <c r="HQ10" s="729"/>
      <c r="HR10" s="729"/>
      <c r="HS10" s="729"/>
      <c r="HT10" s="729"/>
      <c r="HU10" s="729"/>
      <c r="HV10" s="729"/>
      <c r="HW10" s="729"/>
      <c r="HX10" s="729"/>
      <c r="HY10" s="729"/>
      <c r="HZ10" s="729"/>
      <c r="IA10" s="729"/>
      <c r="IB10" s="729"/>
      <c r="IC10" s="729"/>
      <c r="ID10" s="729"/>
      <c r="IE10" s="729"/>
    </row>
    <row r="11" s="625" customFormat="1" ht="32" customHeight="1" spans="1:239">
      <c r="A11" s="642">
        <v>45615</v>
      </c>
      <c r="B11" s="643" t="s">
        <v>1489</v>
      </c>
      <c r="C11" s="644" t="s">
        <v>119</v>
      </c>
      <c r="D11" s="645">
        <v>4500151635</v>
      </c>
      <c r="E11" s="646" t="s">
        <v>1490</v>
      </c>
      <c r="F11" s="645" t="s">
        <v>1491</v>
      </c>
      <c r="G11" s="649" t="s">
        <v>1461</v>
      </c>
      <c r="H11" s="648" t="s">
        <v>84</v>
      </c>
      <c r="I11" s="657">
        <v>1980</v>
      </c>
      <c r="J11" s="657">
        <v>0</v>
      </c>
      <c r="K11" s="657">
        <v>4</v>
      </c>
      <c r="L11" s="657">
        <f t="shared" si="0"/>
        <v>495</v>
      </c>
      <c r="M11" s="658">
        <v>45665</v>
      </c>
      <c r="N11" s="658">
        <v>45661</v>
      </c>
      <c r="O11" s="659"/>
      <c r="P11" s="659" t="s">
        <v>1469</v>
      </c>
      <c r="Q11" s="659" t="s">
        <v>1380</v>
      </c>
      <c r="R11" s="666" t="s">
        <v>230</v>
      </c>
      <c r="S11" s="666"/>
      <c r="T11" s="666" t="s">
        <v>1492</v>
      </c>
      <c r="U11" s="666"/>
      <c r="V11" s="666"/>
      <c r="W11" s="650" t="s">
        <v>1493</v>
      </c>
      <c r="X11" s="643" t="s">
        <v>1494</v>
      </c>
      <c r="Y11" s="681">
        <v>7.0129</v>
      </c>
      <c r="Z11" s="682">
        <f t="shared" si="14"/>
        <v>13885.542</v>
      </c>
      <c r="AA11" s="657" t="s">
        <v>1495</v>
      </c>
      <c r="AB11" s="643" t="s">
        <v>1461</v>
      </c>
      <c r="AC11" s="657" t="s">
        <v>101</v>
      </c>
      <c r="AD11" s="683">
        <f>I11</f>
        <v>1980</v>
      </c>
      <c r="AE11" s="683"/>
      <c r="AF11" s="684"/>
      <c r="AG11" s="683"/>
      <c r="AH11" s="683"/>
      <c r="AI11" s="683"/>
      <c r="AJ11" s="694">
        <f t="shared" si="4"/>
        <v>1980</v>
      </c>
      <c r="AK11" s="694"/>
      <c r="AL11" s="694"/>
      <c r="AM11" s="694"/>
      <c r="AN11" s="695"/>
      <c r="AO11" s="705"/>
      <c r="AP11" s="694"/>
      <c r="AQ11" s="694">
        <f t="shared" si="16"/>
        <v>495</v>
      </c>
      <c r="AR11" s="706"/>
      <c r="AS11" s="705">
        <f t="shared" si="17"/>
        <v>495</v>
      </c>
      <c r="AT11" s="694">
        <f t="shared" si="18"/>
        <v>495</v>
      </c>
      <c r="AU11" s="694"/>
      <c r="AV11" s="706">
        <f>AS11</f>
        <v>495</v>
      </c>
      <c r="AW11" s="705"/>
      <c r="AX11" s="694"/>
      <c r="AY11" s="694"/>
      <c r="AZ11" s="706"/>
      <c r="BA11" s="705"/>
      <c r="BB11" s="706"/>
      <c r="BC11" s="715"/>
      <c r="BD11" s="694">
        <f>I11</f>
        <v>1980</v>
      </c>
      <c r="BE11" s="694"/>
      <c r="BF11" s="694">
        <f t="shared" si="2"/>
        <v>1980</v>
      </c>
      <c r="BG11" s="694" t="s">
        <v>102</v>
      </c>
      <c r="BH11" s="694"/>
      <c r="BI11" s="694">
        <f t="shared" si="5"/>
        <v>495</v>
      </c>
      <c r="BJ11" s="694">
        <f t="shared" ref="BJ11:BP11" si="22">BI11</f>
        <v>495</v>
      </c>
      <c r="BK11" s="694">
        <f t="shared" si="22"/>
        <v>495</v>
      </c>
      <c r="BL11" s="694">
        <f t="shared" si="22"/>
        <v>495</v>
      </c>
      <c r="BM11" s="721">
        <f t="shared" si="22"/>
        <v>495</v>
      </c>
      <c r="BN11" s="694">
        <f t="shared" si="22"/>
        <v>495</v>
      </c>
      <c r="BO11" s="721">
        <f t="shared" si="22"/>
        <v>495</v>
      </c>
      <c r="BP11" s="694">
        <f t="shared" si="22"/>
        <v>495</v>
      </c>
      <c r="BQ11" s="721">
        <f t="shared" si="1"/>
        <v>240005</v>
      </c>
      <c r="BR11" s="721">
        <f t="shared" si="6"/>
        <v>25629.25</v>
      </c>
      <c r="BS11" s="721">
        <f t="shared" si="7"/>
        <v>25629.25</v>
      </c>
      <c r="BT11" s="721">
        <f t="shared" si="8"/>
        <v>25501.25</v>
      </c>
      <c r="BU11" s="721">
        <f t="shared" si="9"/>
        <v>25501.25</v>
      </c>
      <c r="BV11" s="721">
        <f t="shared" si="10"/>
        <v>40707.25</v>
      </c>
      <c r="BW11" s="721">
        <f t="shared" si="11"/>
        <v>40707.25</v>
      </c>
      <c r="BX11" s="721">
        <f t="shared" si="12"/>
        <v>26121.25</v>
      </c>
      <c r="BY11" s="721">
        <f t="shared" si="13"/>
        <v>26121.25</v>
      </c>
      <c r="BZ11" s="657"/>
      <c r="CA11" s="729"/>
      <c r="CB11" s="729"/>
      <c r="CC11" s="729"/>
      <c r="CD11" s="729"/>
      <c r="CE11" s="729"/>
      <c r="CF11" s="729"/>
      <c r="CG11" s="729"/>
      <c r="CH11" s="729"/>
      <c r="CI11" s="729"/>
      <c r="CJ11" s="729"/>
      <c r="CK11" s="729"/>
      <c r="CL11" s="729"/>
      <c r="CM11" s="729"/>
      <c r="CN11" s="729"/>
      <c r="CO11" s="729"/>
      <c r="CP11" s="729"/>
      <c r="CQ11" s="729"/>
      <c r="CR11" s="729"/>
      <c r="CS11" s="729"/>
      <c r="CT11" s="729"/>
      <c r="CU11" s="729"/>
      <c r="CV11" s="729"/>
      <c r="CW11" s="729"/>
      <c r="CX11" s="729"/>
      <c r="CY11" s="729"/>
      <c r="CZ11" s="729"/>
      <c r="DA11" s="729"/>
      <c r="DB11" s="729"/>
      <c r="DC11" s="729"/>
      <c r="DD11" s="729"/>
      <c r="DE11" s="729"/>
      <c r="DF11" s="729"/>
      <c r="DG11" s="729"/>
      <c r="DH11" s="729"/>
      <c r="DI11" s="729"/>
      <c r="DJ11" s="729"/>
      <c r="DK11" s="729"/>
      <c r="DL11" s="729"/>
      <c r="DM11" s="729"/>
      <c r="DN11" s="729"/>
      <c r="DO11" s="729"/>
      <c r="DP11" s="729"/>
      <c r="DQ11" s="729"/>
      <c r="DR11" s="729"/>
      <c r="DS11" s="729"/>
      <c r="DT11" s="729"/>
      <c r="DU11" s="729"/>
      <c r="DV11" s="729"/>
      <c r="DW11" s="729"/>
      <c r="DX11" s="729"/>
      <c r="DY11" s="729"/>
      <c r="DZ11" s="729"/>
      <c r="EA11" s="729"/>
      <c r="EB11" s="729"/>
      <c r="EC11" s="729"/>
      <c r="ED11" s="729"/>
      <c r="EE11" s="729"/>
      <c r="EF11" s="729"/>
      <c r="EG11" s="729"/>
      <c r="EH11" s="729"/>
      <c r="EI11" s="729"/>
      <c r="EJ11" s="729"/>
      <c r="EK11" s="729"/>
      <c r="EL11" s="729"/>
      <c r="EM11" s="729"/>
      <c r="EN11" s="729"/>
      <c r="EO11" s="729"/>
      <c r="EP11" s="729"/>
      <c r="EQ11" s="729"/>
      <c r="ER11" s="729"/>
      <c r="ES11" s="729"/>
      <c r="ET11" s="729"/>
      <c r="EU11" s="729"/>
      <c r="EV11" s="729"/>
      <c r="EW11" s="729"/>
      <c r="EX11" s="729"/>
      <c r="EY11" s="729"/>
      <c r="EZ11" s="729"/>
      <c r="FA11" s="729"/>
      <c r="FB11" s="729"/>
      <c r="FC11" s="729"/>
      <c r="FD11" s="729"/>
      <c r="FE11" s="729"/>
      <c r="FF11" s="729"/>
      <c r="FG11" s="729"/>
      <c r="FH11" s="729"/>
      <c r="FI11" s="729"/>
      <c r="FJ11" s="729"/>
      <c r="FK11" s="729"/>
      <c r="FL11" s="729"/>
      <c r="FM11" s="729"/>
      <c r="FN11" s="729"/>
      <c r="FO11" s="729"/>
      <c r="FP11" s="729"/>
      <c r="FQ11" s="729"/>
      <c r="FR11" s="729"/>
      <c r="FS11" s="729"/>
      <c r="FT11" s="729"/>
      <c r="FU11" s="729"/>
      <c r="FV11" s="729"/>
      <c r="FW11" s="729"/>
      <c r="FX11" s="729"/>
      <c r="FY11" s="729"/>
      <c r="FZ11" s="729"/>
      <c r="GA11" s="729"/>
      <c r="GB11" s="729"/>
      <c r="GC11" s="729"/>
      <c r="GD11" s="729"/>
      <c r="GE11" s="729"/>
      <c r="GF11" s="729"/>
      <c r="GG11" s="729"/>
      <c r="GH11" s="729"/>
      <c r="GI11" s="729"/>
      <c r="GJ11" s="729"/>
      <c r="GK11" s="729"/>
      <c r="GL11" s="729"/>
      <c r="GM11" s="729"/>
      <c r="GN11" s="729"/>
      <c r="GO11" s="729"/>
      <c r="GP11" s="729"/>
      <c r="GQ11" s="729"/>
      <c r="GR11" s="729"/>
      <c r="GS11" s="729"/>
      <c r="GT11" s="729"/>
      <c r="GU11" s="729"/>
      <c r="GV11" s="729"/>
      <c r="GW11" s="729"/>
      <c r="GX11" s="729"/>
      <c r="GY11" s="729"/>
      <c r="GZ11" s="729"/>
      <c r="HA11" s="729"/>
      <c r="HB11" s="729"/>
      <c r="HC11" s="729"/>
      <c r="HD11" s="729"/>
      <c r="HE11" s="729"/>
      <c r="HF11" s="729"/>
      <c r="HG11" s="729"/>
      <c r="HH11" s="729"/>
      <c r="HI11" s="729"/>
      <c r="HJ11" s="729"/>
      <c r="HK11" s="729"/>
      <c r="HL11" s="729"/>
      <c r="HM11" s="729"/>
      <c r="HN11" s="729"/>
      <c r="HO11" s="729"/>
      <c r="HP11" s="729"/>
      <c r="HQ11" s="729"/>
      <c r="HR11" s="729"/>
      <c r="HS11" s="729"/>
      <c r="HT11" s="729"/>
      <c r="HU11" s="729"/>
      <c r="HV11" s="729"/>
      <c r="HW11" s="729"/>
      <c r="HX11" s="729"/>
      <c r="HY11" s="729"/>
      <c r="HZ11" s="729"/>
      <c r="IA11" s="729"/>
      <c r="IB11" s="729"/>
      <c r="IC11" s="729"/>
      <c r="ID11" s="729"/>
      <c r="IE11" s="729"/>
    </row>
    <row r="12" s="625" customFormat="1" ht="32" customHeight="1" spans="1:239">
      <c r="A12" s="642">
        <v>45579</v>
      </c>
      <c r="B12" s="643" t="s">
        <v>88</v>
      </c>
      <c r="C12" s="644" t="s">
        <v>89</v>
      </c>
      <c r="D12" s="645">
        <v>4500147521</v>
      </c>
      <c r="E12" s="646" t="s">
        <v>1496</v>
      </c>
      <c r="F12" s="645" t="s">
        <v>1497</v>
      </c>
      <c r="G12" s="649" t="s">
        <v>1472</v>
      </c>
      <c r="H12" s="648" t="s">
        <v>84</v>
      </c>
      <c r="I12" s="657">
        <v>870</v>
      </c>
      <c r="J12" s="657">
        <v>0</v>
      </c>
      <c r="K12" s="657">
        <v>1</v>
      </c>
      <c r="L12" s="657">
        <f t="shared" si="0"/>
        <v>870</v>
      </c>
      <c r="M12" s="658">
        <v>45666</v>
      </c>
      <c r="N12" s="658">
        <v>45663</v>
      </c>
      <c r="O12" s="659" t="s">
        <v>340</v>
      </c>
      <c r="P12" s="659" t="s">
        <v>1469</v>
      </c>
      <c r="Q12" s="659" t="s">
        <v>341</v>
      </c>
      <c r="R12" s="666" t="s">
        <v>342</v>
      </c>
      <c r="S12" s="666" t="s">
        <v>85</v>
      </c>
      <c r="T12" s="666" t="s">
        <v>343</v>
      </c>
      <c r="U12" s="666"/>
      <c r="V12" s="666"/>
      <c r="W12" s="650" t="s">
        <v>1498</v>
      </c>
      <c r="X12" s="657" t="s">
        <v>98</v>
      </c>
      <c r="Y12" s="681">
        <v>7.1318</v>
      </c>
      <c r="Z12" s="682">
        <f t="shared" si="14"/>
        <v>6204.666</v>
      </c>
      <c r="AA12" s="657" t="s">
        <v>345</v>
      </c>
      <c r="AB12" s="657" t="s">
        <v>1474</v>
      </c>
      <c r="AC12" s="657" t="s">
        <v>101</v>
      </c>
      <c r="AD12" s="683"/>
      <c r="AE12" s="683"/>
      <c r="AF12" s="684">
        <f>I12</f>
        <v>870</v>
      </c>
      <c r="AG12" s="683"/>
      <c r="AH12" s="683"/>
      <c r="AI12" s="683"/>
      <c r="AJ12" s="694">
        <f t="shared" si="4"/>
        <v>870</v>
      </c>
      <c r="AK12" s="694"/>
      <c r="AL12" s="694"/>
      <c r="AM12" s="694"/>
      <c r="AN12" s="695"/>
      <c r="AO12" s="705"/>
      <c r="AP12" s="694"/>
      <c r="AQ12" s="694">
        <f t="shared" si="16"/>
        <v>217.5</v>
      </c>
      <c r="AR12" s="706"/>
      <c r="AS12" s="705">
        <f t="shared" si="17"/>
        <v>217.5</v>
      </c>
      <c r="AT12" s="694">
        <f t="shared" si="18"/>
        <v>217.5</v>
      </c>
      <c r="AU12" s="694"/>
      <c r="AV12" s="706">
        <f>AS12</f>
        <v>217.5</v>
      </c>
      <c r="AW12" s="705"/>
      <c r="AX12" s="694"/>
      <c r="AY12" s="694"/>
      <c r="AZ12" s="706"/>
      <c r="BA12" s="705"/>
      <c r="BB12" s="706"/>
      <c r="BC12" s="715"/>
      <c r="BD12" s="694"/>
      <c r="BE12" s="694">
        <f>I12</f>
        <v>870</v>
      </c>
      <c r="BF12" s="694">
        <f t="shared" si="2"/>
        <v>870</v>
      </c>
      <c r="BG12" s="694" t="s">
        <v>102</v>
      </c>
      <c r="BH12" s="694"/>
      <c r="BI12" s="694">
        <f t="shared" si="5"/>
        <v>217.5</v>
      </c>
      <c r="BJ12" s="694">
        <f t="shared" ref="BJ12:BP12" si="23">BI12</f>
        <v>217.5</v>
      </c>
      <c r="BK12" s="694">
        <f t="shared" si="23"/>
        <v>217.5</v>
      </c>
      <c r="BL12" s="694">
        <f t="shared" si="23"/>
        <v>217.5</v>
      </c>
      <c r="BM12" s="721">
        <f t="shared" si="23"/>
        <v>217.5</v>
      </c>
      <c r="BN12" s="694">
        <f t="shared" si="23"/>
        <v>217.5</v>
      </c>
      <c r="BO12" s="721">
        <f t="shared" si="23"/>
        <v>217.5</v>
      </c>
      <c r="BP12" s="694">
        <f t="shared" si="23"/>
        <v>217.5</v>
      </c>
      <c r="BQ12" s="721">
        <f t="shared" si="1"/>
        <v>238895</v>
      </c>
      <c r="BR12" s="721">
        <f t="shared" si="6"/>
        <v>25411.75</v>
      </c>
      <c r="BS12" s="721">
        <f t="shared" si="7"/>
        <v>25411.75</v>
      </c>
      <c r="BT12" s="721">
        <f t="shared" si="8"/>
        <v>25283.75</v>
      </c>
      <c r="BU12" s="721">
        <f t="shared" si="9"/>
        <v>25283.75</v>
      </c>
      <c r="BV12" s="721">
        <f t="shared" si="10"/>
        <v>40489.75</v>
      </c>
      <c r="BW12" s="721">
        <f t="shared" si="11"/>
        <v>40489.75</v>
      </c>
      <c r="BX12" s="721">
        <f t="shared" si="12"/>
        <v>25903.75</v>
      </c>
      <c r="BY12" s="721">
        <f t="shared" si="13"/>
        <v>25903.75</v>
      </c>
      <c r="BZ12" s="657"/>
      <c r="CA12" s="729"/>
      <c r="CB12" s="729"/>
      <c r="CC12" s="729"/>
      <c r="CD12" s="729"/>
      <c r="CE12" s="729"/>
      <c r="CF12" s="729"/>
      <c r="CG12" s="729"/>
      <c r="CH12" s="729"/>
      <c r="CI12" s="729"/>
      <c r="CJ12" s="729"/>
      <c r="CK12" s="729"/>
      <c r="CL12" s="729"/>
      <c r="CM12" s="729"/>
      <c r="CN12" s="729"/>
      <c r="CO12" s="729"/>
      <c r="CP12" s="729"/>
      <c r="CQ12" s="729"/>
      <c r="CR12" s="729"/>
      <c r="CS12" s="729"/>
      <c r="CT12" s="729"/>
      <c r="CU12" s="729"/>
      <c r="CV12" s="729"/>
      <c r="CW12" s="729"/>
      <c r="CX12" s="729"/>
      <c r="CY12" s="729"/>
      <c r="CZ12" s="729"/>
      <c r="DA12" s="729"/>
      <c r="DB12" s="729"/>
      <c r="DC12" s="729"/>
      <c r="DD12" s="729"/>
      <c r="DE12" s="729"/>
      <c r="DF12" s="729"/>
      <c r="DG12" s="729"/>
      <c r="DH12" s="729"/>
      <c r="DI12" s="729"/>
      <c r="DJ12" s="729"/>
      <c r="DK12" s="729"/>
      <c r="DL12" s="729"/>
      <c r="DM12" s="729"/>
      <c r="DN12" s="729"/>
      <c r="DO12" s="729"/>
      <c r="DP12" s="729"/>
      <c r="DQ12" s="729"/>
      <c r="DR12" s="729"/>
      <c r="DS12" s="729"/>
      <c r="DT12" s="729"/>
      <c r="DU12" s="729"/>
      <c r="DV12" s="729"/>
      <c r="DW12" s="729"/>
      <c r="DX12" s="729"/>
      <c r="DY12" s="729"/>
      <c r="DZ12" s="729"/>
      <c r="EA12" s="729"/>
      <c r="EB12" s="729"/>
      <c r="EC12" s="729"/>
      <c r="ED12" s="729"/>
      <c r="EE12" s="729"/>
      <c r="EF12" s="729"/>
      <c r="EG12" s="729"/>
      <c r="EH12" s="729"/>
      <c r="EI12" s="729"/>
      <c r="EJ12" s="729"/>
      <c r="EK12" s="729"/>
      <c r="EL12" s="729"/>
      <c r="EM12" s="729"/>
      <c r="EN12" s="729"/>
      <c r="EO12" s="729"/>
      <c r="EP12" s="729"/>
      <c r="EQ12" s="729"/>
      <c r="ER12" s="729"/>
      <c r="ES12" s="729"/>
      <c r="ET12" s="729"/>
      <c r="EU12" s="729"/>
      <c r="EV12" s="729"/>
      <c r="EW12" s="729"/>
      <c r="EX12" s="729"/>
      <c r="EY12" s="729"/>
      <c r="EZ12" s="729"/>
      <c r="FA12" s="729"/>
      <c r="FB12" s="729"/>
      <c r="FC12" s="729"/>
      <c r="FD12" s="729"/>
      <c r="FE12" s="729"/>
      <c r="FF12" s="729"/>
      <c r="FG12" s="729"/>
      <c r="FH12" s="729"/>
      <c r="FI12" s="729"/>
      <c r="FJ12" s="729"/>
      <c r="FK12" s="729"/>
      <c r="FL12" s="729"/>
      <c r="FM12" s="729"/>
      <c r="FN12" s="729"/>
      <c r="FO12" s="729"/>
      <c r="FP12" s="729"/>
      <c r="FQ12" s="729"/>
      <c r="FR12" s="729"/>
      <c r="FS12" s="729"/>
      <c r="FT12" s="729"/>
      <c r="FU12" s="729"/>
      <c r="FV12" s="729"/>
      <c r="FW12" s="729"/>
      <c r="FX12" s="729"/>
      <c r="FY12" s="729"/>
      <c r="FZ12" s="729"/>
      <c r="GA12" s="729"/>
      <c r="GB12" s="729"/>
      <c r="GC12" s="729"/>
      <c r="GD12" s="729"/>
      <c r="GE12" s="729"/>
      <c r="GF12" s="729"/>
      <c r="GG12" s="729"/>
      <c r="GH12" s="729"/>
      <c r="GI12" s="729"/>
      <c r="GJ12" s="729"/>
      <c r="GK12" s="729"/>
      <c r="GL12" s="729"/>
      <c r="GM12" s="729"/>
      <c r="GN12" s="729"/>
      <c r="GO12" s="729"/>
      <c r="GP12" s="729"/>
      <c r="GQ12" s="729"/>
      <c r="GR12" s="729"/>
      <c r="GS12" s="729"/>
      <c r="GT12" s="729"/>
      <c r="GU12" s="729"/>
      <c r="GV12" s="729"/>
      <c r="GW12" s="729"/>
      <c r="GX12" s="729"/>
      <c r="GY12" s="729"/>
      <c r="GZ12" s="729"/>
      <c r="HA12" s="729"/>
      <c r="HB12" s="729"/>
      <c r="HC12" s="729"/>
      <c r="HD12" s="729"/>
      <c r="HE12" s="729"/>
      <c r="HF12" s="729"/>
      <c r="HG12" s="729"/>
      <c r="HH12" s="729"/>
      <c r="HI12" s="729"/>
      <c r="HJ12" s="729"/>
      <c r="HK12" s="729"/>
      <c r="HL12" s="729"/>
      <c r="HM12" s="729"/>
      <c r="HN12" s="729"/>
      <c r="HO12" s="729"/>
      <c r="HP12" s="729"/>
      <c r="HQ12" s="729"/>
      <c r="HR12" s="729"/>
      <c r="HS12" s="729"/>
      <c r="HT12" s="729"/>
      <c r="HU12" s="729"/>
      <c r="HV12" s="729"/>
      <c r="HW12" s="729"/>
      <c r="HX12" s="729"/>
      <c r="HY12" s="729"/>
      <c r="HZ12" s="729"/>
      <c r="IA12" s="729"/>
      <c r="IB12" s="729"/>
      <c r="IC12" s="729"/>
      <c r="ID12" s="729"/>
      <c r="IE12" s="729"/>
    </row>
    <row r="13" s="625" customFormat="1" ht="32" customHeight="1" spans="1:239">
      <c r="A13" s="642">
        <v>45579</v>
      </c>
      <c r="B13" s="643" t="s">
        <v>88</v>
      </c>
      <c r="C13" s="644" t="s">
        <v>89</v>
      </c>
      <c r="D13" s="645">
        <v>4500147521</v>
      </c>
      <c r="E13" s="646" t="s">
        <v>1499</v>
      </c>
      <c r="F13" s="645" t="s">
        <v>1500</v>
      </c>
      <c r="G13" s="649" t="s">
        <v>1472</v>
      </c>
      <c r="H13" s="648" t="s">
        <v>84</v>
      </c>
      <c r="I13" s="657">
        <v>522</v>
      </c>
      <c r="J13" s="657">
        <v>0</v>
      </c>
      <c r="K13" s="657">
        <v>1</v>
      </c>
      <c r="L13" s="657">
        <f t="shared" si="0"/>
        <v>522</v>
      </c>
      <c r="M13" s="658">
        <v>45672</v>
      </c>
      <c r="N13" s="658">
        <v>45668</v>
      </c>
      <c r="O13" s="659" t="s">
        <v>357</v>
      </c>
      <c r="P13" s="659" t="s">
        <v>1469</v>
      </c>
      <c r="Q13" s="659" t="s">
        <v>358</v>
      </c>
      <c r="R13" s="666" t="s">
        <v>342</v>
      </c>
      <c r="S13" s="666" t="s">
        <v>85</v>
      </c>
      <c r="T13" s="666" t="s">
        <v>343</v>
      </c>
      <c r="U13" s="666"/>
      <c r="V13" s="666"/>
      <c r="W13" s="650" t="s">
        <v>1498</v>
      </c>
      <c r="X13" s="657" t="s">
        <v>98</v>
      </c>
      <c r="Y13" s="681">
        <v>7.1318</v>
      </c>
      <c r="Z13" s="682">
        <f t="shared" si="14"/>
        <v>3722.7996</v>
      </c>
      <c r="AA13" s="657" t="s">
        <v>359</v>
      </c>
      <c r="AB13" s="657" t="s">
        <v>1474</v>
      </c>
      <c r="AC13" s="657" t="s">
        <v>101</v>
      </c>
      <c r="AD13" s="683"/>
      <c r="AE13" s="683"/>
      <c r="AF13" s="684">
        <f>I13</f>
        <v>522</v>
      </c>
      <c r="AG13" s="683"/>
      <c r="AH13" s="683"/>
      <c r="AI13" s="683"/>
      <c r="AJ13" s="694">
        <f t="shared" si="4"/>
        <v>522</v>
      </c>
      <c r="AK13" s="694"/>
      <c r="AL13" s="694"/>
      <c r="AM13" s="694"/>
      <c r="AN13" s="695"/>
      <c r="AO13" s="705"/>
      <c r="AP13" s="694"/>
      <c r="AQ13" s="694">
        <f t="shared" si="16"/>
        <v>130.5</v>
      </c>
      <c r="AR13" s="706"/>
      <c r="AS13" s="705">
        <f t="shared" si="17"/>
        <v>130.5</v>
      </c>
      <c r="AT13" s="694">
        <f t="shared" si="18"/>
        <v>130.5</v>
      </c>
      <c r="AU13" s="694"/>
      <c r="AV13" s="706">
        <f>AS13</f>
        <v>130.5</v>
      </c>
      <c r="AW13" s="705"/>
      <c r="AX13" s="694"/>
      <c r="AY13" s="694"/>
      <c r="AZ13" s="706"/>
      <c r="BA13" s="705"/>
      <c r="BB13" s="706"/>
      <c r="BC13" s="715"/>
      <c r="BD13" s="694"/>
      <c r="BE13" s="694">
        <f>I13</f>
        <v>522</v>
      </c>
      <c r="BF13" s="694">
        <f t="shared" si="2"/>
        <v>522</v>
      </c>
      <c r="BG13" s="694" t="s">
        <v>102</v>
      </c>
      <c r="BH13" s="694"/>
      <c r="BI13" s="694">
        <f t="shared" si="5"/>
        <v>130.5</v>
      </c>
      <c r="BJ13" s="694">
        <f t="shared" ref="BJ13:BP13" si="24">BI13</f>
        <v>130.5</v>
      </c>
      <c r="BK13" s="694">
        <f t="shared" si="24"/>
        <v>130.5</v>
      </c>
      <c r="BL13" s="694">
        <f t="shared" si="24"/>
        <v>130.5</v>
      </c>
      <c r="BM13" s="721">
        <f t="shared" si="24"/>
        <v>130.5</v>
      </c>
      <c r="BN13" s="694">
        <f t="shared" si="24"/>
        <v>130.5</v>
      </c>
      <c r="BO13" s="721">
        <f t="shared" si="24"/>
        <v>130.5</v>
      </c>
      <c r="BP13" s="694">
        <f t="shared" si="24"/>
        <v>130.5</v>
      </c>
      <c r="BQ13" s="721">
        <f t="shared" si="1"/>
        <v>238547</v>
      </c>
      <c r="BR13" s="721">
        <f t="shared" si="6"/>
        <v>25281.25</v>
      </c>
      <c r="BS13" s="721">
        <f t="shared" si="7"/>
        <v>25281.25</v>
      </c>
      <c r="BT13" s="721">
        <f t="shared" si="8"/>
        <v>25153.25</v>
      </c>
      <c r="BU13" s="721">
        <f t="shared" si="9"/>
        <v>25153.25</v>
      </c>
      <c r="BV13" s="721">
        <f t="shared" si="10"/>
        <v>40359.25</v>
      </c>
      <c r="BW13" s="721">
        <f t="shared" si="11"/>
        <v>40359.25</v>
      </c>
      <c r="BX13" s="721">
        <f t="shared" si="12"/>
        <v>25773.25</v>
      </c>
      <c r="BY13" s="721">
        <f t="shared" si="13"/>
        <v>25773.25</v>
      </c>
      <c r="BZ13" s="657"/>
      <c r="CA13" s="729"/>
      <c r="CB13" s="729"/>
      <c r="CC13" s="729"/>
      <c r="CD13" s="729"/>
      <c r="CE13" s="729"/>
      <c r="CF13" s="729"/>
      <c r="CG13" s="729"/>
      <c r="CH13" s="729"/>
      <c r="CI13" s="729"/>
      <c r="CJ13" s="729"/>
      <c r="CK13" s="729"/>
      <c r="CL13" s="729"/>
      <c r="CM13" s="729"/>
      <c r="CN13" s="729"/>
      <c r="CO13" s="729"/>
      <c r="CP13" s="729"/>
      <c r="CQ13" s="729"/>
      <c r="CR13" s="729"/>
      <c r="CS13" s="729"/>
      <c r="CT13" s="729"/>
      <c r="CU13" s="729"/>
      <c r="CV13" s="729"/>
      <c r="CW13" s="729"/>
      <c r="CX13" s="729"/>
      <c r="CY13" s="729"/>
      <c r="CZ13" s="729"/>
      <c r="DA13" s="729"/>
      <c r="DB13" s="729"/>
      <c r="DC13" s="729"/>
      <c r="DD13" s="729"/>
      <c r="DE13" s="729"/>
      <c r="DF13" s="729"/>
      <c r="DG13" s="729"/>
      <c r="DH13" s="729"/>
      <c r="DI13" s="729"/>
      <c r="DJ13" s="729"/>
      <c r="DK13" s="729"/>
      <c r="DL13" s="729"/>
      <c r="DM13" s="729"/>
      <c r="DN13" s="729"/>
      <c r="DO13" s="729"/>
      <c r="DP13" s="729"/>
      <c r="DQ13" s="729"/>
      <c r="DR13" s="729"/>
      <c r="DS13" s="729"/>
      <c r="DT13" s="729"/>
      <c r="DU13" s="729"/>
      <c r="DV13" s="729"/>
      <c r="DW13" s="729"/>
      <c r="DX13" s="729"/>
      <c r="DY13" s="729"/>
      <c r="DZ13" s="729"/>
      <c r="EA13" s="729"/>
      <c r="EB13" s="729"/>
      <c r="EC13" s="729"/>
      <c r="ED13" s="729"/>
      <c r="EE13" s="729"/>
      <c r="EF13" s="729"/>
      <c r="EG13" s="729"/>
      <c r="EH13" s="729"/>
      <c r="EI13" s="729"/>
      <c r="EJ13" s="729"/>
      <c r="EK13" s="729"/>
      <c r="EL13" s="729"/>
      <c r="EM13" s="729"/>
      <c r="EN13" s="729"/>
      <c r="EO13" s="729"/>
      <c r="EP13" s="729"/>
      <c r="EQ13" s="729"/>
      <c r="ER13" s="729"/>
      <c r="ES13" s="729"/>
      <c r="ET13" s="729"/>
      <c r="EU13" s="729"/>
      <c r="EV13" s="729"/>
      <c r="EW13" s="729"/>
      <c r="EX13" s="729"/>
      <c r="EY13" s="729"/>
      <c r="EZ13" s="729"/>
      <c r="FA13" s="729"/>
      <c r="FB13" s="729"/>
      <c r="FC13" s="729"/>
      <c r="FD13" s="729"/>
      <c r="FE13" s="729"/>
      <c r="FF13" s="729"/>
      <c r="FG13" s="729"/>
      <c r="FH13" s="729"/>
      <c r="FI13" s="729"/>
      <c r="FJ13" s="729"/>
      <c r="FK13" s="729"/>
      <c r="FL13" s="729"/>
      <c r="FM13" s="729"/>
      <c r="FN13" s="729"/>
      <c r="FO13" s="729"/>
      <c r="FP13" s="729"/>
      <c r="FQ13" s="729"/>
      <c r="FR13" s="729"/>
      <c r="FS13" s="729"/>
      <c r="FT13" s="729"/>
      <c r="FU13" s="729"/>
      <c r="FV13" s="729"/>
      <c r="FW13" s="729"/>
      <c r="FX13" s="729"/>
      <c r="FY13" s="729"/>
      <c r="FZ13" s="729"/>
      <c r="GA13" s="729"/>
      <c r="GB13" s="729"/>
      <c r="GC13" s="729"/>
      <c r="GD13" s="729"/>
      <c r="GE13" s="729"/>
      <c r="GF13" s="729"/>
      <c r="GG13" s="729"/>
      <c r="GH13" s="729"/>
      <c r="GI13" s="729"/>
      <c r="GJ13" s="729"/>
      <c r="GK13" s="729"/>
      <c r="GL13" s="729"/>
      <c r="GM13" s="729"/>
      <c r="GN13" s="729"/>
      <c r="GO13" s="729"/>
      <c r="GP13" s="729"/>
      <c r="GQ13" s="729"/>
      <c r="GR13" s="729"/>
      <c r="GS13" s="729"/>
      <c r="GT13" s="729"/>
      <c r="GU13" s="729"/>
      <c r="GV13" s="729"/>
      <c r="GW13" s="729"/>
      <c r="GX13" s="729"/>
      <c r="GY13" s="729"/>
      <c r="GZ13" s="729"/>
      <c r="HA13" s="729"/>
      <c r="HB13" s="729"/>
      <c r="HC13" s="729"/>
      <c r="HD13" s="729"/>
      <c r="HE13" s="729"/>
      <c r="HF13" s="729"/>
      <c r="HG13" s="729"/>
      <c r="HH13" s="729"/>
      <c r="HI13" s="729"/>
      <c r="HJ13" s="729"/>
      <c r="HK13" s="729"/>
      <c r="HL13" s="729"/>
      <c r="HM13" s="729"/>
      <c r="HN13" s="729"/>
      <c r="HO13" s="729"/>
      <c r="HP13" s="729"/>
      <c r="HQ13" s="729"/>
      <c r="HR13" s="729"/>
      <c r="HS13" s="729"/>
      <c r="HT13" s="729"/>
      <c r="HU13" s="729"/>
      <c r="HV13" s="729"/>
      <c r="HW13" s="729"/>
      <c r="HX13" s="729"/>
      <c r="HY13" s="729"/>
      <c r="HZ13" s="729"/>
      <c r="IA13" s="729"/>
      <c r="IB13" s="729"/>
      <c r="IC13" s="729"/>
      <c r="ID13" s="729"/>
      <c r="IE13" s="729"/>
    </row>
    <row r="14" s="625" customFormat="1" ht="32" customHeight="1" spans="1:239">
      <c r="A14" s="642">
        <v>45636</v>
      </c>
      <c r="B14" s="643"/>
      <c r="C14" s="644"/>
      <c r="D14" s="645" t="s">
        <v>321</v>
      </c>
      <c r="E14" s="646"/>
      <c r="F14" s="645"/>
      <c r="G14" s="649" t="s">
        <v>1472</v>
      </c>
      <c r="H14" s="648" t="s">
        <v>84</v>
      </c>
      <c r="I14" s="657">
        <v>2</v>
      </c>
      <c r="J14" s="657">
        <v>0</v>
      </c>
      <c r="K14" s="657">
        <v>1</v>
      </c>
      <c r="L14" s="657">
        <f t="shared" si="0"/>
        <v>2</v>
      </c>
      <c r="M14" s="658">
        <v>45649</v>
      </c>
      <c r="N14" s="658">
        <v>45645</v>
      </c>
      <c r="O14" s="659"/>
      <c r="P14" s="659" t="s">
        <v>322</v>
      </c>
      <c r="Q14" s="659"/>
      <c r="R14" s="666" t="s">
        <v>295</v>
      </c>
      <c r="S14" s="666"/>
      <c r="T14" s="666" t="s">
        <v>323</v>
      </c>
      <c r="U14" s="666"/>
      <c r="V14" s="666"/>
      <c r="W14" s="650" t="s">
        <v>1501</v>
      </c>
      <c r="X14" s="657"/>
      <c r="Y14" s="681"/>
      <c r="Z14" s="682"/>
      <c r="AA14" s="657"/>
      <c r="AB14" s="657" t="s">
        <v>1463</v>
      </c>
      <c r="AC14" s="657" t="s">
        <v>1463</v>
      </c>
      <c r="AD14" s="683"/>
      <c r="AE14" s="683"/>
      <c r="AF14" s="684"/>
      <c r="AG14" s="683"/>
      <c r="AH14" s="683"/>
      <c r="AI14" s="683"/>
      <c r="AJ14" s="694"/>
      <c r="AK14" s="694"/>
      <c r="AL14" s="694"/>
      <c r="AM14" s="694"/>
      <c r="AN14" s="695"/>
      <c r="AO14" s="705"/>
      <c r="AP14" s="694"/>
      <c r="AQ14" s="694"/>
      <c r="AR14" s="706"/>
      <c r="AS14" s="705"/>
      <c r="AT14" s="694"/>
      <c r="AU14" s="694"/>
      <c r="AV14" s="706"/>
      <c r="AW14" s="705"/>
      <c r="AX14" s="694"/>
      <c r="AY14" s="694"/>
      <c r="AZ14" s="706"/>
      <c r="BA14" s="705"/>
      <c r="BB14" s="706"/>
      <c r="BC14" s="715"/>
      <c r="BD14" s="694"/>
      <c r="BE14" s="694"/>
      <c r="BF14" s="694">
        <f t="shared" si="2"/>
        <v>2</v>
      </c>
      <c r="BG14" s="694" t="s">
        <v>102</v>
      </c>
      <c r="BH14" s="694"/>
      <c r="BI14" s="694"/>
      <c r="BJ14" s="694"/>
      <c r="BK14" s="694"/>
      <c r="BL14" s="694"/>
      <c r="BM14" s="721"/>
      <c r="BN14" s="694"/>
      <c r="BO14" s="721"/>
      <c r="BP14" s="694"/>
      <c r="BQ14" s="721">
        <f t="shared" si="1"/>
        <v>238025</v>
      </c>
      <c r="BR14" s="721">
        <f t="shared" si="6"/>
        <v>25281.25</v>
      </c>
      <c r="BS14" s="721">
        <f t="shared" si="7"/>
        <v>25281.25</v>
      </c>
      <c r="BT14" s="721">
        <f t="shared" si="8"/>
        <v>25153.25</v>
      </c>
      <c r="BU14" s="721">
        <f t="shared" si="9"/>
        <v>25153.25</v>
      </c>
      <c r="BV14" s="721">
        <f t="shared" si="10"/>
        <v>40359.25</v>
      </c>
      <c r="BW14" s="721">
        <f t="shared" si="11"/>
        <v>40359.25</v>
      </c>
      <c r="BX14" s="721">
        <f t="shared" si="12"/>
        <v>25773.25</v>
      </c>
      <c r="BY14" s="721">
        <f t="shared" si="13"/>
        <v>25773.25</v>
      </c>
      <c r="BZ14" s="657"/>
      <c r="CA14" s="729"/>
      <c r="CB14" s="729"/>
      <c r="CC14" s="729"/>
      <c r="CD14" s="729"/>
      <c r="CE14" s="729"/>
      <c r="CF14" s="729"/>
      <c r="CG14" s="729"/>
      <c r="CH14" s="729"/>
      <c r="CI14" s="729"/>
      <c r="CJ14" s="729"/>
      <c r="CK14" s="729"/>
      <c r="CL14" s="729"/>
      <c r="CM14" s="729"/>
      <c r="CN14" s="729"/>
      <c r="CO14" s="729"/>
      <c r="CP14" s="729"/>
      <c r="CQ14" s="729"/>
      <c r="CR14" s="729"/>
      <c r="CS14" s="729"/>
      <c r="CT14" s="729"/>
      <c r="CU14" s="729"/>
      <c r="CV14" s="729"/>
      <c r="CW14" s="729"/>
      <c r="CX14" s="729"/>
      <c r="CY14" s="729"/>
      <c r="CZ14" s="729"/>
      <c r="DA14" s="729"/>
      <c r="DB14" s="729"/>
      <c r="DC14" s="729"/>
      <c r="DD14" s="729"/>
      <c r="DE14" s="729"/>
      <c r="DF14" s="729"/>
      <c r="DG14" s="729"/>
      <c r="DH14" s="729"/>
      <c r="DI14" s="729"/>
      <c r="DJ14" s="729"/>
      <c r="DK14" s="729"/>
      <c r="DL14" s="729"/>
      <c r="DM14" s="729"/>
      <c r="DN14" s="729"/>
      <c r="DO14" s="729"/>
      <c r="DP14" s="729"/>
      <c r="DQ14" s="729"/>
      <c r="DR14" s="729"/>
      <c r="DS14" s="729"/>
      <c r="DT14" s="729"/>
      <c r="DU14" s="729"/>
      <c r="DV14" s="729"/>
      <c r="DW14" s="729"/>
      <c r="DX14" s="729"/>
      <c r="DY14" s="729"/>
      <c r="DZ14" s="729"/>
      <c r="EA14" s="729"/>
      <c r="EB14" s="729"/>
      <c r="EC14" s="729"/>
      <c r="ED14" s="729"/>
      <c r="EE14" s="729"/>
      <c r="EF14" s="729"/>
      <c r="EG14" s="729"/>
      <c r="EH14" s="729"/>
      <c r="EI14" s="729"/>
      <c r="EJ14" s="729"/>
      <c r="EK14" s="729"/>
      <c r="EL14" s="729"/>
      <c r="EM14" s="729"/>
      <c r="EN14" s="729"/>
      <c r="EO14" s="729"/>
      <c r="EP14" s="729"/>
      <c r="EQ14" s="729"/>
      <c r="ER14" s="729"/>
      <c r="ES14" s="729"/>
      <c r="ET14" s="729"/>
      <c r="EU14" s="729"/>
      <c r="EV14" s="729"/>
      <c r="EW14" s="729"/>
      <c r="EX14" s="729"/>
      <c r="EY14" s="729"/>
      <c r="EZ14" s="729"/>
      <c r="FA14" s="729"/>
      <c r="FB14" s="729"/>
      <c r="FC14" s="729"/>
      <c r="FD14" s="729"/>
      <c r="FE14" s="729"/>
      <c r="FF14" s="729"/>
      <c r="FG14" s="729"/>
      <c r="FH14" s="729"/>
      <c r="FI14" s="729"/>
      <c r="FJ14" s="729"/>
      <c r="FK14" s="729"/>
      <c r="FL14" s="729"/>
      <c r="FM14" s="729"/>
      <c r="FN14" s="729"/>
      <c r="FO14" s="729"/>
      <c r="FP14" s="729"/>
      <c r="FQ14" s="729"/>
      <c r="FR14" s="729"/>
      <c r="FS14" s="729"/>
      <c r="FT14" s="729"/>
      <c r="FU14" s="729"/>
      <c r="FV14" s="729"/>
      <c r="FW14" s="729"/>
      <c r="FX14" s="729"/>
      <c r="FY14" s="729"/>
      <c r="FZ14" s="729"/>
      <c r="GA14" s="729"/>
      <c r="GB14" s="729"/>
      <c r="GC14" s="729"/>
      <c r="GD14" s="729"/>
      <c r="GE14" s="729"/>
      <c r="GF14" s="729"/>
      <c r="GG14" s="729"/>
      <c r="GH14" s="729"/>
      <c r="GI14" s="729"/>
      <c r="GJ14" s="729"/>
      <c r="GK14" s="729"/>
      <c r="GL14" s="729"/>
      <c r="GM14" s="729"/>
      <c r="GN14" s="729"/>
      <c r="GO14" s="729"/>
      <c r="GP14" s="729"/>
      <c r="GQ14" s="729"/>
      <c r="GR14" s="729"/>
      <c r="GS14" s="729"/>
      <c r="GT14" s="729"/>
      <c r="GU14" s="729"/>
      <c r="GV14" s="729"/>
      <c r="GW14" s="729"/>
      <c r="GX14" s="729"/>
      <c r="GY14" s="729"/>
      <c r="GZ14" s="729"/>
      <c r="HA14" s="729"/>
      <c r="HB14" s="729"/>
      <c r="HC14" s="729"/>
      <c r="HD14" s="729"/>
      <c r="HE14" s="729"/>
      <c r="HF14" s="729"/>
      <c r="HG14" s="729"/>
      <c r="HH14" s="729"/>
      <c r="HI14" s="729"/>
      <c r="HJ14" s="729"/>
      <c r="HK14" s="729"/>
      <c r="HL14" s="729"/>
      <c r="HM14" s="729"/>
      <c r="HN14" s="729"/>
      <c r="HO14" s="729"/>
      <c r="HP14" s="729"/>
      <c r="HQ14" s="729"/>
      <c r="HR14" s="729"/>
      <c r="HS14" s="729"/>
      <c r="HT14" s="729"/>
      <c r="HU14" s="729"/>
      <c r="HV14" s="729"/>
      <c r="HW14" s="729"/>
      <c r="HX14" s="729"/>
      <c r="HY14" s="729"/>
      <c r="HZ14" s="729"/>
      <c r="IA14" s="729"/>
      <c r="IB14" s="729"/>
      <c r="IC14" s="729"/>
      <c r="ID14" s="729"/>
      <c r="IE14" s="729"/>
    </row>
    <row r="15" s="625" customFormat="1" ht="32" customHeight="1" spans="1:239">
      <c r="A15" s="642">
        <v>45638</v>
      </c>
      <c r="B15" s="643" t="s">
        <v>298</v>
      </c>
      <c r="C15" s="644" t="s">
        <v>119</v>
      </c>
      <c r="D15" s="645">
        <v>4500151779</v>
      </c>
      <c r="E15" s="650">
        <v>31200</v>
      </c>
      <c r="F15" s="645" t="s">
        <v>1502</v>
      </c>
      <c r="G15" s="649" t="s">
        <v>1461</v>
      </c>
      <c r="H15" s="648" t="s">
        <v>84</v>
      </c>
      <c r="I15" s="657">
        <v>336</v>
      </c>
      <c r="J15" s="657">
        <v>0</v>
      </c>
      <c r="K15" s="657">
        <v>4</v>
      </c>
      <c r="L15" s="657">
        <f t="shared" si="0"/>
        <v>84</v>
      </c>
      <c r="M15" s="658">
        <v>45666</v>
      </c>
      <c r="N15" s="658">
        <v>45663</v>
      </c>
      <c r="O15" s="659"/>
      <c r="P15" s="659" t="s">
        <v>1469</v>
      </c>
      <c r="Q15" s="659" t="s">
        <v>300</v>
      </c>
      <c r="R15" s="666" t="s">
        <v>316</v>
      </c>
      <c r="S15" s="666"/>
      <c r="T15" s="666" t="s">
        <v>85</v>
      </c>
      <c r="U15" s="666"/>
      <c r="V15" s="666"/>
      <c r="W15" s="650" t="s">
        <v>1503</v>
      </c>
      <c r="X15" s="657" t="s">
        <v>303</v>
      </c>
      <c r="Y15" s="681">
        <v>7.3277</v>
      </c>
      <c r="Z15" s="682">
        <f t="shared" ref="Z15:Z20" si="25">Y15*I15</f>
        <v>2462.1072</v>
      </c>
      <c r="AA15" s="657" t="s">
        <v>304</v>
      </c>
      <c r="AB15" s="643" t="s">
        <v>1461</v>
      </c>
      <c r="AC15" s="657" t="s">
        <v>101</v>
      </c>
      <c r="AD15" s="683">
        <f>I15</f>
        <v>336</v>
      </c>
      <c r="AE15" s="683"/>
      <c r="AF15" s="684"/>
      <c r="AG15" s="683"/>
      <c r="AH15" s="683"/>
      <c r="AI15" s="683"/>
      <c r="AJ15" s="694">
        <f>I15</f>
        <v>336</v>
      </c>
      <c r="AK15" s="694"/>
      <c r="AL15" s="694"/>
      <c r="AM15" s="694"/>
      <c r="AN15" s="695"/>
      <c r="AO15" s="705"/>
      <c r="AP15" s="694"/>
      <c r="AQ15" s="694">
        <f t="shared" ref="AQ15:AQ30" si="26">I15/4</f>
        <v>84</v>
      </c>
      <c r="AR15" s="706"/>
      <c r="AS15" s="705">
        <f t="shared" ref="AS15:AS30" si="27">I15/4</f>
        <v>84</v>
      </c>
      <c r="AT15" s="694">
        <f t="shared" ref="AT15:AT28" si="28">AS15</f>
        <v>84</v>
      </c>
      <c r="AU15" s="694"/>
      <c r="AV15" s="706">
        <f>AS15</f>
        <v>84</v>
      </c>
      <c r="AW15" s="705"/>
      <c r="AX15" s="694"/>
      <c r="AY15" s="694"/>
      <c r="AZ15" s="706"/>
      <c r="BA15" s="705"/>
      <c r="BB15" s="706"/>
      <c r="BC15" s="715"/>
      <c r="BD15" s="694">
        <f>I15</f>
        <v>336</v>
      </c>
      <c r="BE15" s="694"/>
      <c r="BF15" s="694">
        <f t="shared" si="2"/>
        <v>336</v>
      </c>
      <c r="BG15" s="694" t="s">
        <v>102</v>
      </c>
      <c r="BH15" s="694"/>
      <c r="BI15" s="694">
        <f t="shared" ref="BI15:BI30" si="29">I15/4</f>
        <v>84</v>
      </c>
      <c r="BJ15" s="694">
        <f t="shared" ref="BJ15:BP15" si="30">BI15</f>
        <v>84</v>
      </c>
      <c r="BK15" s="694">
        <f t="shared" si="30"/>
        <v>84</v>
      </c>
      <c r="BL15" s="694">
        <f t="shared" si="30"/>
        <v>84</v>
      </c>
      <c r="BM15" s="721">
        <f t="shared" si="30"/>
        <v>84</v>
      </c>
      <c r="BN15" s="694">
        <f t="shared" si="30"/>
        <v>84</v>
      </c>
      <c r="BO15" s="721">
        <f t="shared" si="30"/>
        <v>84</v>
      </c>
      <c r="BP15" s="694">
        <f t="shared" si="30"/>
        <v>84</v>
      </c>
      <c r="BQ15" s="721">
        <f t="shared" si="1"/>
        <v>238361</v>
      </c>
      <c r="BR15" s="721">
        <f t="shared" si="6"/>
        <v>25197.25</v>
      </c>
      <c r="BS15" s="721">
        <f t="shared" si="7"/>
        <v>25197.25</v>
      </c>
      <c r="BT15" s="721">
        <f t="shared" si="8"/>
        <v>25069.25</v>
      </c>
      <c r="BU15" s="721">
        <f t="shared" si="9"/>
        <v>25069.25</v>
      </c>
      <c r="BV15" s="721">
        <f t="shared" si="10"/>
        <v>40275.25</v>
      </c>
      <c r="BW15" s="721">
        <f t="shared" si="11"/>
        <v>40275.25</v>
      </c>
      <c r="BX15" s="721">
        <f t="shared" si="12"/>
        <v>25689.25</v>
      </c>
      <c r="BY15" s="721">
        <f t="shared" si="13"/>
        <v>25689.25</v>
      </c>
      <c r="BZ15" s="657"/>
      <c r="CA15" s="729"/>
      <c r="CB15" s="729"/>
      <c r="CC15" s="729"/>
      <c r="CD15" s="729"/>
      <c r="CE15" s="729"/>
      <c r="CF15" s="729"/>
      <c r="CG15" s="729"/>
      <c r="CH15" s="729"/>
      <c r="CI15" s="729"/>
      <c r="CJ15" s="729"/>
      <c r="CK15" s="729"/>
      <c r="CL15" s="729"/>
      <c r="CM15" s="729"/>
      <c r="CN15" s="729"/>
      <c r="CO15" s="729"/>
      <c r="CP15" s="729"/>
      <c r="CQ15" s="729"/>
      <c r="CR15" s="729"/>
      <c r="CS15" s="729"/>
      <c r="CT15" s="729"/>
      <c r="CU15" s="729"/>
      <c r="CV15" s="729"/>
      <c r="CW15" s="729"/>
      <c r="CX15" s="729"/>
      <c r="CY15" s="729"/>
      <c r="CZ15" s="729"/>
      <c r="DA15" s="729"/>
      <c r="DB15" s="729"/>
      <c r="DC15" s="729"/>
      <c r="DD15" s="729"/>
      <c r="DE15" s="729"/>
      <c r="DF15" s="729"/>
      <c r="DG15" s="729"/>
      <c r="DH15" s="729"/>
      <c r="DI15" s="729"/>
      <c r="DJ15" s="729"/>
      <c r="DK15" s="729"/>
      <c r="DL15" s="729"/>
      <c r="DM15" s="729"/>
      <c r="DN15" s="729"/>
      <c r="DO15" s="729"/>
      <c r="DP15" s="729"/>
      <c r="DQ15" s="729"/>
      <c r="DR15" s="729"/>
      <c r="DS15" s="729"/>
      <c r="DT15" s="729"/>
      <c r="DU15" s="729"/>
      <c r="DV15" s="729"/>
      <c r="DW15" s="729"/>
      <c r="DX15" s="729"/>
      <c r="DY15" s="729"/>
      <c r="DZ15" s="729"/>
      <c r="EA15" s="729"/>
      <c r="EB15" s="729"/>
      <c r="EC15" s="729"/>
      <c r="ED15" s="729"/>
      <c r="EE15" s="729"/>
      <c r="EF15" s="729"/>
      <c r="EG15" s="729"/>
      <c r="EH15" s="729"/>
      <c r="EI15" s="729"/>
      <c r="EJ15" s="729"/>
      <c r="EK15" s="729"/>
      <c r="EL15" s="729"/>
      <c r="EM15" s="729"/>
      <c r="EN15" s="729"/>
      <c r="EO15" s="729"/>
      <c r="EP15" s="729"/>
      <c r="EQ15" s="729"/>
      <c r="ER15" s="729"/>
      <c r="ES15" s="729"/>
      <c r="ET15" s="729"/>
      <c r="EU15" s="729"/>
      <c r="EV15" s="729"/>
      <c r="EW15" s="729"/>
      <c r="EX15" s="729"/>
      <c r="EY15" s="729"/>
      <c r="EZ15" s="729"/>
      <c r="FA15" s="729"/>
      <c r="FB15" s="729"/>
      <c r="FC15" s="729"/>
      <c r="FD15" s="729"/>
      <c r="FE15" s="729"/>
      <c r="FF15" s="729"/>
      <c r="FG15" s="729"/>
      <c r="FH15" s="729"/>
      <c r="FI15" s="729"/>
      <c r="FJ15" s="729"/>
      <c r="FK15" s="729"/>
      <c r="FL15" s="729"/>
      <c r="FM15" s="729"/>
      <c r="FN15" s="729"/>
      <c r="FO15" s="729"/>
      <c r="FP15" s="729"/>
      <c r="FQ15" s="729"/>
      <c r="FR15" s="729"/>
      <c r="FS15" s="729"/>
      <c r="FT15" s="729"/>
      <c r="FU15" s="729"/>
      <c r="FV15" s="729"/>
      <c r="FW15" s="729"/>
      <c r="FX15" s="729"/>
      <c r="FY15" s="729"/>
      <c r="FZ15" s="729"/>
      <c r="GA15" s="729"/>
      <c r="GB15" s="729"/>
      <c r="GC15" s="729"/>
      <c r="GD15" s="729"/>
      <c r="GE15" s="729"/>
      <c r="GF15" s="729"/>
      <c r="GG15" s="729"/>
      <c r="GH15" s="729"/>
      <c r="GI15" s="729"/>
      <c r="GJ15" s="729"/>
      <c r="GK15" s="729"/>
      <c r="GL15" s="729"/>
      <c r="GM15" s="729"/>
      <c r="GN15" s="729"/>
      <c r="GO15" s="729"/>
      <c r="GP15" s="729"/>
      <c r="GQ15" s="729"/>
      <c r="GR15" s="729"/>
      <c r="GS15" s="729"/>
      <c r="GT15" s="729"/>
      <c r="GU15" s="729"/>
      <c r="GV15" s="729"/>
      <c r="GW15" s="729"/>
      <c r="GX15" s="729"/>
      <c r="GY15" s="729"/>
      <c r="GZ15" s="729"/>
      <c r="HA15" s="729"/>
      <c r="HB15" s="729"/>
      <c r="HC15" s="729"/>
      <c r="HD15" s="729"/>
      <c r="HE15" s="729"/>
      <c r="HF15" s="729"/>
      <c r="HG15" s="729"/>
      <c r="HH15" s="729"/>
      <c r="HI15" s="729"/>
      <c r="HJ15" s="729"/>
      <c r="HK15" s="729"/>
      <c r="HL15" s="729"/>
      <c r="HM15" s="729"/>
      <c r="HN15" s="729"/>
      <c r="HO15" s="729"/>
      <c r="HP15" s="729"/>
      <c r="HQ15" s="729"/>
      <c r="HR15" s="729"/>
      <c r="HS15" s="729"/>
      <c r="HT15" s="729"/>
      <c r="HU15" s="729"/>
      <c r="HV15" s="729"/>
      <c r="HW15" s="729"/>
      <c r="HX15" s="729"/>
      <c r="HY15" s="729"/>
      <c r="HZ15" s="729"/>
      <c r="IA15" s="729"/>
      <c r="IB15" s="729"/>
      <c r="IC15" s="729"/>
      <c r="ID15" s="729"/>
      <c r="IE15" s="729"/>
    </row>
    <row r="16" s="625" customFormat="1" ht="32" customHeight="1" spans="1:239">
      <c r="A16" s="642">
        <v>45616</v>
      </c>
      <c r="B16" s="643" t="s">
        <v>1504</v>
      </c>
      <c r="C16" s="644" t="s">
        <v>1505</v>
      </c>
      <c r="D16" s="645">
        <v>4500151829</v>
      </c>
      <c r="E16" s="646" t="s">
        <v>1506</v>
      </c>
      <c r="F16" s="645" t="s">
        <v>1507</v>
      </c>
      <c r="G16" s="649" t="s">
        <v>1508</v>
      </c>
      <c r="H16" s="648" t="s">
        <v>442</v>
      </c>
      <c r="I16" s="657">
        <v>160</v>
      </c>
      <c r="J16" s="657">
        <v>0</v>
      </c>
      <c r="K16" s="657">
        <v>4</v>
      </c>
      <c r="L16" s="657">
        <f t="shared" si="0"/>
        <v>40</v>
      </c>
      <c r="M16" s="658">
        <v>45660</v>
      </c>
      <c r="N16" s="658">
        <v>45656</v>
      </c>
      <c r="O16" s="659"/>
      <c r="P16" s="659" t="s">
        <v>1469</v>
      </c>
      <c r="Q16" s="659" t="s">
        <v>173</v>
      </c>
      <c r="R16" s="666" t="s">
        <v>203</v>
      </c>
      <c r="S16" s="666"/>
      <c r="T16" s="666" t="s">
        <v>1509</v>
      </c>
      <c r="U16" s="666"/>
      <c r="V16" s="666"/>
      <c r="W16" s="650" t="s">
        <v>1510</v>
      </c>
      <c r="X16" s="657" t="s">
        <v>665</v>
      </c>
      <c r="Y16" s="681">
        <v>7.3277</v>
      </c>
      <c r="Z16" s="682">
        <f t="shared" si="25"/>
        <v>1172.432</v>
      </c>
      <c r="AA16" s="657" t="s">
        <v>1511</v>
      </c>
      <c r="AB16" s="657" t="s">
        <v>1512</v>
      </c>
      <c r="AC16" s="657" t="s">
        <v>101</v>
      </c>
      <c r="AD16" s="683"/>
      <c r="AE16" s="683"/>
      <c r="AF16" s="684">
        <f>I16</f>
        <v>160</v>
      </c>
      <c r="AG16" s="683"/>
      <c r="AI16" s="683"/>
      <c r="AJ16" s="694">
        <f>I16</f>
        <v>160</v>
      </c>
      <c r="AK16" s="694"/>
      <c r="AL16" s="694"/>
      <c r="AM16" s="694"/>
      <c r="AN16" s="695"/>
      <c r="AO16" s="705"/>
      <c r="AP16" s="694"/>
      <c r="AQ16" s="694">
        <f t="shared" si="26"/>
        <v>40</v>
      </c>
      <c r="AR16" s="706">
        <f>I16/4</f>
        <v>40</v>
      </c>
      <c r="AS16" s="705">
        <f t="shared" si="27"/>
        <v>40</v>
      </c>
      <c r="AT16" s="694">
        <f t="shared" si="28"/>
        <v>40</v>
      </c>
      <c r="AU16" s="694"/>
      <c r="AV16" s="706"/>
      <c r="AW16" s="705"/>
      <c r="AX16" s="694"/>
      <c r="AY16" s="694"/>
      <c r="AZ16" s="706"/>
      <c r="BA16" s="705"/>
      <c r="BB16" s="706"/>
      <c r="BC16" s="715"/>
      <c r="BD16" s="694"/>
      <c r="BE16" s="694">
        <f>I16</f>
        <v>160</v>
      </c>
      <c r="BF16" s="694">
        <f t="shared" si="2"/>
        <v>160</v>
      </c>
      <c r="BG16" s="694" t="s">
        <v>102</v>
      </c>
      <c r="BH16" s="694"/>
      <c r="BI16" s="694">
        <f t="shared" si="29"/>
        <v>40</v>
      </c>
      <c r="BJ16" s="694">
        <f t="shared" ref="BJ16:BP16" si="31">BI16</f>
        <v>40</v>
      </c>
      <c r="BK16" s="694">
        <f t="shared" si="31"/>
        <v>40</v>
      </c>
      <c r="BL16" s="694">
        <f t="shared" si="31"/>
        <v>40</v>
      </c>
      <c r="BM16" s="721">
        <f t="shared" si="31"/>
        <v>40</v>
      </c>
      <c r="BN16" s="694">
        <f t="shared" si="31"/>
        <v>40</v>
      </c>
      <c r="BO16" s="721">
        <f t="shared" si="31"/>
        <v>40</v>
      </c>
      <c r="BP16" s="694">
        <f t="shared" si="31"/>
        <v>40</v>
      </c>
      <c r="BQ16" s="721">
        <f t="shared" si="1"/>
        <v>238185</v>
      </c>
      <c r="BR16" s="721">
        <f t="shared" si="6"/>
        <v>25157.25</v>
      </c>
      <c r="BS16" s="721">
        <f t="shared" si="7"/>
        <v>25157.25</v>
      </c>
      <c r="BT16" s="721">
        <f t="shared" si="8"/>
        <v>25029.25</v>
      </c>
      <c r="BU16" s="721">
        <f t="shared" si="9"/>
        <v>25029.25</v>
      </c>
      <c r="BV16" s="721">
        <f t="shared" si="10"/>
        <v>40235.25</v>
      </c>
      <c r="BW16" s="721">
        <f t="shared" si="11"/>
        <v>40235.25</v>
      </c>
      <c r="BX16" s="721">
        <f t="shared" si="12"/>
        <v>25649.25</v>
      </c>
      <c r="BY16" s="721">
        <f t="shared" si="13"/>
        <v>25649.25</v>
      </c>
      <c r="BZ16" s="657"/>
      <c r="CA16" s="729"/>
      <c r="CB16" s="729"/>
      <c r="CC16" s="729"/>
      <c r="CD16" s="729"/>
      <c r="CE16" s="729"/>
      <c r="CF16" s="729"/>
      <c r="CG16" s="729"/>
      <c r="CH16" s="729"/>
      <c r="CI16" s="729"/>
      <c r="CJ16" s="729"/>
      <c r="CK16" s="729"/>
      <c r="CL16" s="729"/>
      <c r="CM16" s="729"/>
      <c r="CN16" s="729"/>
      <c r="CO16" s="729"/>
      <c r="CP16" s="729"/>
      <c r="CQ16" s="729"/>
      <c r="CR16" s="729"/>
      <c r="CS16" s="729"/>
      <c r="CT16" s="729"/>
      <c r="CU16" s="729"/>
      <c r="CV16" s="729"/>
      <c r="CW16" s="729"/>
      <c r="CX16" s="729"/>
      <c r="CY16" s="729"/>
      <c r="CZ16" s="729"/>
      <c r="DA16" s="729"/>
      <c r="DB16" s="729"/>
      <c r="DC16" s="729"/>
      <c r="DD16" s="729"/>
      <c r="DE16" s="729"/>
      <c r="DF16" s="729"/>
      <c r="DG16" s="729"/>
      <c r="DH16" s="729"/>
      <c r="DI16" s="729"/>
      <c r="DJ16" s="729"/>
      <c r="DK16" s="729"/>
      <c r="DL16" s="729"/>
      <c r="DM16" s="729"/>
      <c r="DN16" s="729"/>
      <c r="DO16" s="729"/>
      <c r="DP16" s="729"/>
      <c r="DQ16" s="729"/>
      <c r="DR16" s="729"/>
      <c r="DS16" s="729"/>
      <c r="DT16" s="729"/>
      <c r="DU16" s="729"/>
      <c r="DV16" s="729"/>
      <c r="DW16" s="729"/>
      <c r="DX16" s="729"/>
      <c r="DY16" s="729"/>
      <c r="DZ16" s="729"/>
      <c r="EA16" s="729"/>
      <c r="EB16" s="729"/>
      <c r="EC16" s="729"/>
      <c r="ED16" s="729"/>
      <c r="EE16" s="729"/>
      <c r="EF16" s="729"/>
      <c r="EG16" s="729"/>
      <c r="EH16" s="729"/>
      <c r="EI16" s="729"/>
      <c r="EJ16" s="729"/>
      <c r="EK16" s="729"/>
      <c r="EL16" s="729"/>
      <c r="EM16" s="729"/>
      <c r="EN16" s="729"/>
      <c r="EO16" s="729"/>
      <c r="EP16" s="729"/>
      <c r="EQ16" s="729"/>
      <c r="ER16" s="729"/>
      <c r="ES16" s="729"/>
      <c r="ET16" s="729"/>
      <c r="EU16" s="729"/>
      <c r="EV16" s="729"/>
      <c r="EW16" s="729"/>
      <c r="EX16" s="729"/>
      <c r="EY16" s="729"/>
      <c r="EZ16" s="729"/>
      <c r="FA16" s="729"/>
      <c r="FB16" s="729"/>
      <c r="FC16" s="729"/>
      <c r="FD16" s="729"/>
      <c r="FE16" s="729"/>
      <c r="FF16" s="729"/>
      <c r="FG16" s="729"/>
      <c r="FH16" s="729"/>
      <c r="FI16" s="729"/>
      <c r="FJ16" s="729"/>
      <c r="FK16" s="729"/>
      <c r="FL16" s="729"/>
      <c r="FM16" s="729"/>
      <c r="FN16" s="729"/>
      <c r="FO16" s="729"/>
      <c r="FP16" s="729"/>
      <c r="FQ16" s="729"/>
      <c r="FR16" s="729"/>
      <c r="FS16" s="729"/>
      <c r="FT16" s="729"/>
      <c r="FU16" s="729"/>
      <c r="FV16" s="729"/>
      <c r="FW16" s="729"/>
      <c r="FX16" s="729"/>
      <c r="FY16" s="729"/>
      <c r="FZ16" s="729"/>
      <c r="GA16" s="729"/>
      <c r="GB16" s="729"/>
      <c r="GC16" s="729"/>
      <c r="GD16" s="729"/>
      <c r="GE16" s="729"/>
      <c r="GF16" s="729"/>
      <c r="GG16" s="729"/>
      <c r="GH16" s="729"/>
      <c r="GI16" s="729"/>
      <c r="GJ16" s="729"/>
      <c r="GK16" s="729"/>
      <c r="GL16" s="729"/>
      <c r="GM16" s="729"/>
      <c r="GN16" s="729"/>
      <c r="GO16" s="729"/>
      <c r="GP16" s="729"/>
      <c r="GQ16" s="729"/>
      <c r="GR16" s="729"/>
      <c r="GS16" s="729"/>
      <c r="GT16" s="729"/>
      <c r="GU16" s="729"/>
      <c r="GV16" s="729"/>
      <c r="GW16" s="729"/>
      <c r="GX16" s="729"/>
      <c r="GY16" s="729"/>
      <c r="GZ16" s="729"/>
      <c r="HA16" s="729"/>
      <c r="HB16" s="729"/>
      <c r="HC16" s="729"/>
      <c r="HD16" s="729"/>
      <c r="HE16" s="729"/>
      <c r="HF16" s="729"/>
      <c r="HG16" s="729"/>
      <c r="HH16" s="729"/>
      <c r="HI16" s="729"/>
      <c r="HJ16" s="729"/>
      <c r="HK16" s="729"/>
      <c r="HL16" s="729"/>
      <c r="HM16" s="729"/>
      <c r="HN16" s="729"/>
      <c r="HO16" s="729"/>
      <c r="HP16" s="729"/>
      <c r="HQ16" s="729"/>
      <c r="HR16" s="729"/>
      <c r="HS16" s="729"/>
      <c r="HT16" s="729"/>
      <c r="HU16" s="729"/>
      <c r="HV16" s="729"/>
      <c r="HW16" s="729"/>
      <c r="HX16" s="729"/>
      <c r="HY16" s="729"/>
      <c r="HZ16" s="729"/>
      <c r="IA16" s="729"/>
      <c r="IB16" s="729"/>
      <c r="IC16" s="729"/>
      <c r="ID16" s="729"/>
      <c r="IE16" s="729"/>
    </row>
    <row r="17" s="625" customFormat="1" ht="32" customHeight="1" spans="1:239">
      <c r="A17" s="642">
        <v>45609</v>
      </c>
      <c r="B17" s="643" t="s">
        <v>346</v>
      </c>
      <c r="C17" s="644" t="s">
        <v>347</v>
      </c>
      <c r="D17" s="645">
        <v>4500151230</v>
      </c>
      <c r="E17" s="646" t="s">
        <v>348</v>
      </c>
      <c r="F17" s="645" t="s">
        <v>1513</v>
      </c>
      <c r="G17" s="649" t="s">
        <v>1514</v>
      </c>
      <c r="H17" s="648" t="s">
        <v>84</v>
      </c>
      <c r="I17" s="657">
        <v>3000</v>
      </c>
      <c r="J17" s="657">
        <v>0</v>
      </c>
      <c r="K17" s="657">
        <v>4</v>
      </c>
      <c r="L17" s="657">
        <f t="shared" si="0"/>
        <v>750</v>
      </c>
      <c r="M17" s="658">
        <v>45666</v>
      </c>
      <c r="N17" s="658">
        <v>45663</v>
      </c>
      <c r="O17" s="659"/>
      <c r="P17" s="659" t="s">
        <v>1469</v>
      </c>
      <c r="Q17" s="659"/>
      <c r="R17" s="666" t="s">
        <v>351</v>
      </c>
      <c r="S17" s="666"/>
      <c r="T17" s="666" t="s">
        <v>85</v>
      </c>
      <c r="U17" s="666"/>
      <c r="V17" s="666" t="s">
        <v>352</v>
      </c>
      <c r="W17" s="650" t="s">
        <v>1515</v>
      </c>
      <c r="X17" s="657" t="s">
        <v>319</v>
      </c>
      <c r="Y17" s="681">
        <v>7.3188</v>
      </c>
      <c r="Z17" s="682">
        <f t="shared" si="25"/>
        <v>21956.4</v>
      </c>
      <c r="AA17" s="657" t="s">
        <v>354</v>
      </c>
      <c r="AB17" s="648" t="s">
        <v>1514</v>
      </c>
      <c r="AC17" s="657" t="s">
        <v>101</v>
      </c>
      <c r="AD17" s="683"/>
      <c r="AE17" s="683"/>
      <c r="AF17" s="684"/>
      <c r="AG17" s="683"/>
      <c r="AH17" s="683">
        <f>I17</f>
        <v>3000</v>
      </c>
      <c r="AI17" s="683"/>
      <c r="AJ17" s="626"/>
      <c r="AK17" s="626"/>
      <c r="AL17" s="694">
        <f>I17</f>
        <v>3000</v>
      </c>
      <c r="AM17" s="694"/>
      <c r="AN17" s="695"/>
      <c r="AO17" s="705"/>
      <c r="AP17" s="694"/>
      <c r="AQ17" s="694">
        <f t="shared" si="26"/>
        <v>750</v>
      </c>
      <c r="AR17" s="706"/>
      <c r="AS17" s="705">
        <f t="shared" si="27"/>
        <v>750</v>
      </c>
      <c r="AT17" s="694">
        <f t="shared" si="28"/>
        <v>750</v>
      </c>
      <c r="AU17" s="694"/>
      <c r="AV17" s="706">
        <f t="shared" ref="AV17:AV28" si="32">AS17</f>
        <v>750</v>
      </c>
      <c r="AW17" s="705"/>
      <c r="AX17" s="694"/>
      <c r="AY17" s="694"/>
      <c r="AZ17" s="706"/>
      <c r="BA17" s="705"/>
      <c r="BB17" s="706"/>
      <c r="BC17" s="715">
        <f>I17</f>
        <v>3000</v>
      </c>
      <c r="BD17" s="694"/>
      <c r="BE17" s="694"/>
      <c r="BF17" s="694">
        <f t="shared" si="2"/>
        <v>3000</v>
      </c>
      <c r="BG17" s="694" t="s">
        <v>102</v>
      </c>
      <c r="BH17" s="694"/>
      <c r="BI17" s="694">
        <f t="shared" si="29"/>
        <v>750</v>
      </c>
      <c r="BJ17" s="694">
        <f t="shared" ref="BJ17:BP17" si="33">BI17</f>
        <v>750</v>
      </c>
      <c r="BK17" s="694">
        <f t="shared" si="33"/>
        <v>750</v>
      </c>
      <c r="BL17" s="694">
        <f t="shared" si="33"/>
        <v>750</v>
      </c>
      <c r="BM17" s="721">
        <f t="shared" si="33"/>
        <v>750</v>
      </c>
      <c r="BN17" s="694">
        <f t="shared" si="33"/>
        <v>750</v>
      </c>
      <c r="BO17" s="721">
        <f t="shared" si="33"/>
        <v>750</v>
      </c>
      <c r="BP17" s="694">
        <f t="shared" si="33"/>
        <v>750</v>
      </c>
      <c r="BQ17" s="721">
        <f t="shared" si="1"/>
        <v>241025</v>
      </c>
      <c r="BR17" s="721">
        <f t="shared" si="6"/>
        <v>24407.25</v>
      </c>
      <c r="BS17" s="721">
        <f t="shared" si="7"/>
        <v>24407.25</v>
      </c>
      <c r="BT17" s="721">
        <f t="shared" si="8"/>
        <v>24279.25</v>
      </c>
      <c r="BU17" s="721">
        <f t="shared" si="9"/>
        <v>24279.25</v>
      </c>
      <c r="BV17" s="721">
        <f t="shared" si="10"/>
        <v>39485.25</v>
      </c>
      <c r="BW17" s="721">
        <f t="shared" si="11"/>
        <v>39485.25</v>
      </c>
      <c r="BX17" s="721">
        <f t="shared" si="12"/>
        <v>24899.25</v>
      </c>
      <c r="BY17" s="721">
        <f t="shared" si="13"/>
        <v>24899.25</v>
      </c>
      <c r="BZ17" s="657"/>
      <c r="CA17" s="729"/>
      <c r="CB17" s="729"/>
      <c r="CC17" s="729"/>
      <c r="CD17" s="729"/>
      <c r="CE17" s="729"/>
      <c r="CF17" s="729"/>
      <c r="CG17" s="729"/>
      <c r="CH17" s="729"/>
      <c r="CI17" s="729"/>
      <c r="CJ17" s="729"/>
      <c r="CK17" s="729"/>
      <c r="CL17" s="729"/>
      <c r="CM17" s="729"/>
      <c r="CN17" s="729"/>
      <c r="CO17" s="729"/>
      <c r="CP17" s="729"/>
      <c r="CQ17" s="729"/>
      <c r="CR17" s="729"/>
      <c r="CS17" s="729"/>
      <c r="CT17" s="729"/>
      <c r="CU17" s="729"/>
      <c r="CV17" s="729"/>
      <c r="CW17" s="729"/>
      <c r="CX17" s="729"/>
      <c r="CY17" s="729"/>
      <c r="CZ17" s="729"/>
      <c r="DA17" s="729"/>
      <c r="DB17" s="729"/>
      <c r="DC17" s="729"/>
      <c r="DD17" s="729"/>
      <c r="DE17" s="729"/>
      <c r="DF17" s="729"/>
      <c r="DG17" s="729"/>
      <c r="DH17" s="729"/>
      <c r="DI17" s="729"/>
      <c r="DJ17" s="729"/>
      <c r="DK17" s="729"/>
      <c r="DL17" s="729"/>
      <c r="DM17" s="729"/>
      <c r="DN17" s="729"/>
      <c r="DO17" s="729"/>
      <c r="DP17" s="729"/>
      <c r="DQ17" s="729"/>
      <c r="DR17" s="729"/>
      <c r="DS17" s="729"/>
      <c r="DT17" s="729"/>
      <c r="DU17" s="729"/>
      <c r="DV17" s="729"/>
      <c r="DW17" s="729"/>
      <c r="DX17" s="729"/>
      <c r="DY17" s="729"/>
      <c r="DZ17" s="729"/>
      <c r="EA17" s="729"/>
      <c r="EB17" s="729"/>
      <c r="EC17" s="729"/>
      <c r="ED17" s="729"/>
      <c r="EE17" s="729"/>
      <c r="EF17" s="729"/>
      <c r="EG17" s="729"/>
      <c r="EH17" s="729"/>
      <c r="EI17" s="729"/>
      <c r="EJ17" s="729"/>
      <c r="EK17" s="729"/>
      <c r="EL17" s="729"/>
      <c r="EM17" s="729"/>
      <c r="EN17" s="729"/>
      <c r="EO17" s="729"/>
      <c r="EP17" s="729"/>
      <c r="EQ17" s="729"/>
      <c r="ER17" s="729"/>
      <c r="ES17" s="729"/>
      <c r="ET17" s="729"/>
      <c r="EU17" s="729"/>
      <c r="EV17" s="729"/>
      <c r="EW17" s="729"/>
      <c r="EX17" s="729"/>
      <c r="EY17" s="729"/>
      <c r="EZ17" s="729"/>
      <c r="FA17" s="729"/>
      <c r="FB17" s="729"/>
      <c r="FC17" s="729"/>
      <c r="FD17" s="729"/>
      <c r="FE17" s="729"/>
      <c r="FF17" s="729"/>
      <c r="FG17" s="729"/>
      <c r="FH17" s="729"/>
      <c r="FI17" s="729"/>
      <c r="FJ17" s="729"/>
      <c r="FK17" s="729"/>
      <c r="FL17" s="729"/>
      <c r="FM17" s="729"/>
      <c r="FN17" s="729"/>
      <c r="FO17" s="729"/>
      <c r="FP17" s="729"/>
      <c r="FQ17" s="729"/>
      <c r="FR17" s="729"/>
      <c r="FS17" s="729"/>
      <c r="FT17" s="729"/>
      <c r="FU17" s="729"/>
      <c r="FV17" s="729"/>
      <c r="FW17" s="729"/>
      <c r="FX17" s="729"/>
      <c r="FY17" s="729"/>
      <c r="FZ17" s="729"/>
      <c r="GA17" s="729"/>
      <c r="GB17" s="729"/>
      <c r="GC17" s="729"/>
      <c r="GD17" s="729"/>
      <c r="GE17" s="729"/>
      <c r="GF17" s="729"/>
      <c r="GG17" s="729"/>
      <c r="GH17" s="729"/>
      <c r="GI17" s="729"/>
      <c r="GJ17" s="729"/>
      <c r="GK17" s="729"/>
      <c r="GL17" s="729"/>
      <c r="GM17" s="729"/>
      <c r="GN17" s="729"/>
      <c r="GO17" s="729"/>
      <c r="GP17" s="729"/>
      <c r="GQ17" s="729"/>
      <c r="GR17" s="729"/>
      <c r="GS17" s="729"/>
      <c r="GT17" s="729"/>
      <c r="GU17" s="729"/>
      <c r="GV17" s="729"/>
      <c r="GW17" s="729"/>
      <c r="GX17" s="729"/>
      <c r="GY17" s="729"/>
      <c r="GZ17" s="729"/>
      <c r="HA17" s="729"/>
      <c r="HB17" s="729"/>
      <c r="HC17" s="729"/>
      <c r="HD17" s="729"/>
      <c r="HE17" s="729"/>
      <c r="HF17" s="729"/>
      <c r="HG17" s="729"/>
      <c r="HH17" s="729"/>
      <c r="HI17" s="729"/>
      <c r="HJ17" s="729"/>
      <c r="HK17" s="729"/>
      <c r="HL17" s="729"/>
      <c r="HM17" s="729"/>
      <c r="HN17" s="729"/>
      <c r="HO17" s="729"/>
      <c r="HP17" s="729"/>
      <c r="HQ17" s="729"/>
      <c r="HR17" s="729"/>
      <c r="HS17" s="729"/>
      <c r="HT17" s="729"/>
      <c r="HU17" s="729"/>
      <c r="HV17" s="729"/>
      <c r="HW17" s="729"/>
      <c r="HX17" s="729"/>
      <c r="HY17" s="729"/>
      <c r="HZ17" s="729"/>
      <c r="IA17" s="729"/>
      <c r="IB17" s="729"/>
      <c r="IC17" s="729"/>
      <c r="ID17" s="729"/>
      <c r="IE17" s="729"/>
    </row>
    <row r="18" s="625" customFormat="1" ht="32" customHeight="1" spans="1:239">
      <c r="A18" s="642">
        <v>45637</v>
      </c>
      <c r="B18" s="643" t="s">
        <v>572</v>
      </c>
      <c r="C18" s="644" t="s">
        <v>573</v>
      </c>
      <c r="D18" s="645">
        <v>4500153567</v>
      </c>
      <c r="E18" s="650"/>
      <c r="F18" s="645" t="s">
        <v>1516</v>
      </c>
      <c r="G18" s="649" t="s">
        <v>1461</v>
      </c>
      <c r="H18" s="648" t="s">
        <v>84</v>
      </c>
      <c r="I18" s="657">
        <v>280</v>
      </c>
      <c r="J18" s="657">
        <v>0</v>
      </c>
      <c r="K18" s="657">
        <v>4</v>
      </c>
      <c r="L18" s="657">
        <f t="shared" si="0"/>
        <v>70</v>
      </c>
      <c r="M18" s="658">
        <v>45670</v>
      </c>
      <c r="N18" s="658">
        <v>45666</v>
      </c>
      <c r="O18" s="659"/>
      <c r="P18" s="659" t="s">
        <v>1469</v>
      </c>
      <c r="Q18" s="659" t="s">
        <v>1517</v>
      </c>
      <c r="R18" s="666" t="s">
        <v>1518</v>
      </c>
      <c r="S18" s="666"/>
      <c r="T18" s="666" t="s">
        <v>1519</v>
      </c>
      <c r="U18" s="666"/>
      <c r="V18" s="666"/>
      <c r="W18" s="650" t="s">
        <v>1520</v>
      </c>
      <c r="X18" s="657" t="s">
        <v>113</v>
      </c>
      <c r="Y18" s="681">
        <v>7.3277</v>
      </c>
      <c r="Z18" s="682">
        <f t="shared" si="25"/>
        <v>2051.756</v>
      </c>
      <c r="AA18" s="657" t="s">
        <v>1521</v>
      </c>
      <c r="AB18" s="643" t="s">
        <v>1461</v>
      </c>
      <c r="AC18" s="657" t="s">
        <v>101</v>
      </c>
      <c r="AD18" s="683">
        <f>I18</f>
        <v>280</v>
      </c>
      <c r="AE18" s="683"/>
      <c r="AF18" s="684"/>
      <c r="AG18" s="683"/>
      <c r="AH18" s="683"/>
      <c r="AI18" s="683"/>
      <c r="AJ18" s="694">
        <f t="shared" ref="AJ18:AJ29" si="34">I18</f>
        <v>280</v>
      </c>
      <c r="AK18" s="694"/>
      <c r="AL18" s="694"/>
      <c r="AM18" s="694"/>
      <c r="AN18" s="695"/>
      <c r="AO18" s="705"/>
      <c r="AP18" s="694"/>
      <c r="AQ18" s="694">
        <f t="shared" si="26"/>
        <v>70</v>
      </c>
      <c r="AR18" s="706"/>
      <c r="AS18" s="705">
        <f t="shared" si="27"/>
        <v>70</v>
      </c>
      <c r="AT18" s="694">
        <f t="shared" si="28"/>
        <v>70</v>
      </c>
      <c r="AU18" s="694"/>
      <c r="AV18" s="706">
        <f t="shared" si="32"/>
        <v>70</v>
      </c>
      <c r="AW18" s="705"/>
      <c r="AX18" s="694"/>
      <c r="AY18" s="694"/>
      <c r="AZ18" s="706"/>
      <c r="BA18" s="705"/>
      <c r="BB18" s="706"/>
      <c r="BC18" s="715"/>
      <c r="BD18" s="694">
        <f t="shared" ref="BD18:BD25" si="35">I18</f>
        <v>280</v>
      </c>
      <c r="BE18" s="694"/>
      <c r="BF18" s="694">
        <f t="shared" si="2"/>
        <v>280</v>
      </c>
      <c r="BG18" s="694" t="s">
        <v>102</v>
      </c>
      <c r="BH18" s="694"/>
      <c r="BI18" s="694">
        <f t="shared" si="29"/>
        <v>70</v>
      </c>
      <c r="BJ18" s="694">
        <f t="shared" ref="BJ18:BP18" si="36">BI18</f>
        <v>70</v>
      </c>
      <c r="BK18" s="694">
        <f t="shared" si="36"/>
        <v>70</v>
      </c>
      <c r="BL18" s="694">
        <f t="shared" si="36"/>
        <v>70</v>
      </c>
      <c r="BM18" s="721">
        <f t="shared" si="36"/>
        <v>70</v>
      </c>
      <c r="BN18" s="694">
        <f t="shared" si="36"/>
        <v>70</v>
      </c>
      <c r="BO18" s="721">
        <f t="shared" si="36"/>
        <v>70</v>
      </c>
      <c r="BP18" s="694">
        <f t="shared" si="36"/>
        <v>70</v>
      </c>
      <c r="BQ18" s="721">
        <f t="shared" si="1"/>
        <v>238305</v>
      </c>
      <c r="BR18" s="721">
        <f t="shared" si="6"/>
        <v>24337.25</v>
      </c>
      <c r="BS18" s="721">
        <f t="shared" si="7"/>
        <v>24337.25</v>
      </c>
      <c r="BT18" s="721">
        <f t="shared" si="8"/>
        <v>24209.25</v>
      </c>
      <c r="BU18" s="721">
        <f t="shared" si="9"/>
        <v>24209.25</v>
      </c>
      <c r="BV18" s="721">
        <f t="shared" si="10"/>
        <v>39415.25</v>
      </c>
      <c r="BW18" s="721">
        <f t="shared" si="11"/>
        <v>39415.25</v>
      </c>
      <c r="BX18" s="721">
        <f t="shared" si="12"/>
        <v>24829.25</v>
      </c>
      <c r="BY18" s="721">
        <f t="shared" si="13"/>
        <v>24829.25</v>
      </c>
      <c r="BZ18" s="657"/>
      <c r="CA18" s="729"/>
      <c r="CB18" s="729"/>
      <c r="CC18" s="729"/>
      <c r="CD18" s="729"/>
      <c r="CE18" s="729"/>
      <c r="CF18" s="729"/>
      <c r="CG18" s="729"/>
      <c r="CH18" s="729"/>
      <c r="CI18" s="729"/>
      <c r="CJ18" s="729"/>
      <c r="CK18" s="729"/>
      <c r="CL18" s="729"/>
      <c r="CM18" s="729"/>
      <c r="CN18" s="729"/>
      <c r="CO18" s="729"/>
      <c r="CP18" s="729"/>
      <c r="CQ18" s="729"/>
      <c r="CR18" s="729"/>
      <c r="CS18" s="729"/>
      <c r="CT18" s="729"/>
      <c r="CU18" s="729"/>
      <c r="CV18" s="729"/>
      <c r="CW18" s="729"/>
      <c r="CX18" s="729"/>
      <c r="CY18" s="729"/>
      <c r="CZ18" s="729"/>
      <c r="DA18" s="729"/>
      <c r="DB18" s="729"/>
      <c r="DC18" s="729"/>
      <c r="DD18" s="729"/>
      <c r="DE18" s="729"/>
      <c r="DF18" s="729"/>
      <c r="DG18" s="729"/>
      <c r="DH18" s="729"/>
      <c r="DI18" s="729"/>
      <c r="DJ18" s="729"/>
      <c r="DK18" s="729"/>
      <c r="DL18" s="729"/>
      <c r="DM18" s="729"/>
      <c r="DN18" s="729"/>
      <c r="DO18" s="729"/>
      <c r="DP18" s="729"/>
      <c r="DQ18" s="729"/>
      <c r="DR18" s="729"/>
      <c r="DS18" s="729"/>
      <c r="DT18" s="729"/>
      <c r="DU18" s="729"/>
      <c r="DV18" s="729"/>
      <c r="DW18" s="729"/>
      <c r="DX18" s="729"/>
      <c r="DY18" s="729"/>
      <c r="DZ18" s="729"/>
      <c r="EA18" s="729"/>
      <c r="EB18" s="729"/>
      <c r="EC18" s="729"/>
      <c r="ED18" s="729"/>
      <c r="EE18" s="729"/>
      <c r="EF18" s="729"/>
      <c r="EG18" s="729"/>
      <c r="EH18" s="729"/>
      <c r="EI18" s="729"/>
      <c r="EJ18" s="729"/>
      <c r="EK18" s="729"/>
      <c r="EL18" s="729"/>
      <c r="EM18" s="729"/>
      <c r="EN18" s="729"/>
      <c r="EO18" s="729"/>
      <c r="EP18" s="729"/>
      <c r="EQ18" s="729"/>
      <c r="ER18" s="729"/>
      <c r="ES18" s="729"/>
      <c r="ET18" s="729"/>
      <c r="EU18" s="729"/>
      <c r="EV18" s="729"/>
      <c r="EW18" s="729"/>
      <c r="EX18" s="729"/>
      <c r="EY18" s="729"/>
      <c r="EZ18" s="729"/>
      <c r="FA18" s="729"/>
      <c r="FB18" s="729"/>
      <c r="FC18" s="729"/>
      <c r="FD18" s="729"/>
      <c r="FE18" s="729"/>
      <c r="FF18" s="729"/>
      <c r="FG18" s="729"/>
      <c r="FH18" s="729"/>
      <c r="FI18" s="729"/>
      <c r="FJ18" s="729"/>
      <c r="FK18" s="729"/>
      <c r="FL18" s="729"/>
      <c r="FM18" s="729"/>
      <c r="FN18" s="729"/>
      <c r="FO18" s="729"/>
      <c r="FP18" s="729"/>
      <c r="FQ18" s="729"/>
      <c r="FR18" s="729"/>
      <c r="FS18" s="729"/>
      <c r="FT18" s="729"/>
      <c r="FU18" s="729"/>
      <c r="FV18" s="729"/>
      <c r="FW18" s="729"/>
      <c r="FX18" s="729"/>
      <c r="FY18" s="729"/>
      <c r="FZ18" s="729"/>
      <c r="GA18" s="729"/>
      <c r="GB18" s="729"/>
      <c r="GC18" s="729"/>
      <c r="GD18" s="729"/>
      <c r="GE18" s="729"/>
      <c r="GF18" s="729"/>
      <c r="GG18" s="729"/>
      <c r="GH18" s="729"/>
      <c r="GI18" s="729"/>
      <c r="GJ18" s="729"/>
      <c r="GK18" s="729"/>
      <c r="GL18" s="729"/>
      <c r="GM18" s="729"/>
      <c r="GN18" s="729"/>
      <c r="GO18" s="729"/>
      <c r="GP18" s="729"/>
      <c r="GQ18" s="729"/>
      <c r="GR18" s="729"/>
      <c r="GS18" s="729"/>
      <c r="GT18" s="729"/>
      <c r="GU18" s="729"/>
      <c r="GV18" s="729"/>
      <c r="GW18" s="729"/>
      <c r="GX18" s="729"/>
      <c r="GY18" s="729"/>
      <c r="GZ18" s="729"/>
      <c r="HA18" s="729"/>
      <c r="HB18" s="729"/>
      <c r="HC18" s="729"/>
      <c r="HD18" s="729"/>
      <c r="HE18" s="729"/>
      <c r="HF18" s="729"/>
      <c r="HG18" s="729"/>
      <c r="HH18" s="729"/>
      <c r="HI18" s="729"/>
      <c r="HJ18" s="729"/>
      <c r="HK18" s="729"/>
      <c r="HL18" s="729"/>
      <c r="HM18" s="729"/>
      <c r="HN18" s="729"/>
      <c r="HO18" s="729"/>
      <c r="HP18" s="729"/>
      <c r="HQ18" s="729"/>
      <c r="HR18" s="729"/>
      <c r="HS18" s="729"/>
      <c r="HT18" s="729"/>
      <c r="HU18" s="729"/>
      <c r="HV18" s="729"/>
      <c r="HW18" s="729"/>
      <c r="HX18" s="729"/>
      <c r="HY18" s="729"/>
      <c r="HZ18" s="729"/>
      <c r="IA18" s="729"/>
      <c r="IB18" s="729"/>
      <c r="IC18" s="729"/>
      <c r="ID18" s="729"/>
      <c r="IE18" s="729"/>
    </row>
    <row r="19" s="625" customFormat="1" ht="32" customHeight="1" spans="1:239">
      <c r="A19" s="642">
        <v>45635</v>
      </c>
      <c r="B19" s="643" t="s">
        <v>313</v>
      </c>
      <c r="C19" s="644" t="s">
        <v>314</v>
      </c>
      <c r="D19" s="645">
        <v>4500153513</v>
      </c>
      <c r="E19" s="646"/>
      <c r="F19" s="645" t="s">
        <v>1522</v>
      </c>
      <c r="G19" s="649" t="s">
        <v>1461</v>
      </c>
      <c r="H19" s="648" t="s">
        <v>84</v>
      </c>
      <c r="I19" s="657">
        <v>600</v>
      </c>
      <c r="J19" s="657">
        <v>0</v>
      </c>
      <c r="K19" s="657">
        <v>4</v>
      </c>
      <c r="L19" s="657">
        <f t="shared" si="0"/>
        <v>150</v>
      </c>
      <c r="M19" s="658">
        <v>45672</v>
      </c>
      <c r="N19" s="658">
        <v>45668</v>
      </c>
      <c r="O19" s="659"/>
      <c r="P19" s="659" t="s">
        <v>1469</v>
      </c>
      <c r="Q19" s="659" t="s">
        <v>255</v>
      </c>
      <c r="R19" s="666" t="s">
        <v>316</v>
      </c>
      <c r="S19" s="666"/>
      <c r="T19" s="666" t="s">
        <v>317</v>
      </c>
      <c r="U19" s="666"/>
      <c r="V19" s="666"/>
      <c r="W19" s="650" t="s">
        <v>1523</v>
      </c>
      <c r="X19" s="657" t="s">
        <v>319</v>
      </c>
      <c r="Y19" s="681">
        <v>7.3108</v>
      </c>
      <c r="Z19" s="682">
        <f t="shared" si="25"/>
        <v>4386.48</v>
      </c>
      <c r="AA19" s="657" t="s">
        <v>1524</v>
      </c>
      <c r="AB19" s="657" t="s">
        <v>1525</v>
      </c>
      <c r="AC19" s="657" t="s">
        <v>101</v>
      </c>
      <c r="AD19" s="683"/>
      <c r="AE19" s="683"/>
      <c r="AF19" s="684">
        <f>I19</f>
        <v>600</v>
      </c>
      <c r="AG19" s="683"/>
      <c r="AH19" s="683"/>
      <c r="AI19" s="683"/>
      <c r="AJ19" s="694">
        <f t="shared" si="34"/>
        <v>600</v>
      </c>
      <c r="AK19" s="694"/>
      <c r="AL19" s="694"/>
      <c r="AM19" s="694"/>
      <c r="AN19" s="695"/>
      <c r="AO19" s="705"/>
      <c r="AP19" s="694"/>
      <c r="AQ19" s="694">
        <f t="shared" si="26"/>
        <v>150</v>
      </c>
      <c r="AR19" s="706"/>
      <c r="AS19" s="705">
        <f t="shared" si="27"/>
        <v>150</v>
      </c>
      <c r="AT19" s="694">
        <f t="shared" si="28"/>
        <v>150</v>
      </c>
      <c r="AU19" s="694"/>
      <c r="AV19" s="706">
        <f t="shared" si="32"/>
        <v>150</v>
      </c>
      <c r="AW19" s="705"/>
      <c r="AX19" s="694"/>
      <c r="AY19" s="694"/>
      <c r="AZ19" s="706"/>
      <c r="BA19" s="705"/>
      <c r="BB19" s="706"/>
      <c r="BC19" s="715"/>
      <c r="BD19" s="694">
        <f t="shared" si="35"/>
        <v>600</v>
      </c>
      <c r="BE19" s="694"/>
      <c r="BF19" s="694">
        <f t="shared" si="2"/>
        <v>600</v>
      </c>
      <c r="BG19" s="694" t="s">
        <v>102</v>
      </c>
      <c r="BH19" s="694"/>
      <c r="BI19" s="694">
        <f t="shared" si="29"/>
        <v>150</v>
      </c>
      <c r="BJ19" s="694">
        <f t="shared" ref="BJ19:BP19" si="37">BI19</f>
        <v>150</v>
      </c>
      <c r="BK19" s="694">
        <f t="shared" si="37"/>
        <v>150</v>
      </c>
      <c r="BL19" s="694">
        <f t="shared" si="37"/>
        <v>150</v>
      </c>
      <c r="BM19" s="721">
        <f t="shared" si="37"/>
        <v>150</v>
      </c>
      <c r="BN19" s="694">
        <f t="shared" si="37"/>
        <v>150</v>
      </c>
      <c r="BO19" s="721">
        <f t="shared" si="37"/>
        <v>150</v>
      </c>
      <c r="BP19" s="694">
        <f t="shared" si="37"/>
        <v>150</v>
      </c>
      <c r="BQ19" s="721">
        <f t="shared" si="1"/>
        <v>238625</v>
      </c>
      <c r="BR19" s="721">
        <f t="shared" si="6"/>
        <v>24187.25</v>
      </c>
      <c r="BS19" s="721">
        <f t="shared" si="7"/>
        <v>24187.25</v>
      </c>
      <c r="BT19" s="721">
        <f t="shared" si="8"/>
        <v>24059.25</v>
      </c>
      <c r="BU19" s="721">
        <f t="shared" si="9"/>
        <v>24059.25</v>
      </c>
      <c r="BV19" s="721">
        <f t="shared" si="10"/>
        <v>39265.25</v>
      </c>
      <c r="BW19" s="721">
        <f t="shared" si="11"/>
        <v>39265.25</v>
      </c>
      <c r="BX19" s="721">
        <f t="shared" si="12"/>
        <v>24679.25</v>
      </c>
      <c r="BY19" s="721">
        <f t="shared" si="13"/>
        <v>24679.25</v>
      </c>
      <c r="BZ19" s="657"/>
      <c r="CA19" s="729"/>
      <c r="CB19" s="729"/>
      <c r="CC19" s="729"/>
      <c r="CD19" s="729"/>
      <c r="CE19" s="729"/>
      <c r="CF19" s="729"/>
      <c r="CG19" s="729"/>
      <c r="CH19" s="729"/>
      <c r="CI19" s="729"/>
      <c r="CJ19" s="729"/>
      <c r="CK19" s="729"/>
      <c r="CL19" s="729"/>
      <c r="CM19" s="729"/>
      <c r="CN19" s="729"/>
      <c r="CO19" s="729"/>
      <c r="CP19" s="729"/>
      <c r="CQ19" s="729"/>
      <c r="CR19" s="729"/>
      <c r="CS19" s="729"/>
      <c r="CT19" s="729"/>
      <c r="CU19" s="729"/>
      <c r="CV19" s="729"/>
      <c r="CW19" s="729"/>
      <c r="CX19" s="729"/>
      <c r="CY19" s="729"/>
      <c r="CZ19" s="729"/>
      <c r="DA19" s="729"/>
      <c r="DB19" s="729"/>
      <c r="DC19" s="729"/>
      <c r="DD19" s="729"/>
      <c r="DE19" s="729"/>
      <c r="DF19" s="729"/>
      <c r="DG19" s="729"/>
      <c r="DH19" s="729"/>
      <c r="DI19" s="729"/>
      <c r="DJ19" s="729"/>
      <c r="DK19" s="729"/>
      <c r="DL19" s="729"/>
      <c r="DM19" s="729"/>
      <c r="DN19" s="729"/>
      <c r="DO19" s="729"/>
      <c r="DP19" s="729"/>
      <c r="DQ19" s="729"/>
      <c r="DR19" s="729"/>
      <c r="DS19" s="729"/>
      <c r="DT19" s="729"/>
      <c r="DU19" s="729"/>
      <c r="DV19" s="729"/>
      <c r="DW19" s="729"/>
      <c r="DX19" s="729"/>
      <c r="DY19" s="729"/>
      <c r="DZ19" s="729"/>
      <c r="EA19" s="729"/>
      <c r="EB19" s="729"/>
      <c r="EC19" s="729"/>
      <c r="ED19" s="729"/>
      <c r="EE19" s="729"/>
      <c r="EF19" s="729"/>
      <c r="EG19" s="729"/>
      <c r="EH19" s="729"/>
      <c r="EI19" s="729"/>
      <c r="EJ19" s="729"/>
      <c r="EK19" s="729"/>
      <c r="EL19" s="729"/>
      <c r="EM19" s="729"/>
      <c r="EN19" s="729"/>
      <c r="EO19" s="729"/>
      <c r="EP19" s="729"/>
      <c r="EQ19" s="729"/>
      <c r="ER19" s="729"/>
      <c r="ES19" s="729"/>
      <c r="ET19" s="729"/>
      <c r="EU19" s="729"/>
      <c r="EV19" s="729"/>
      <c r="EW19" s="729"/>
      <c r="EX19" s="729"/>
      <c r="EY19" s="729"/>
      <c r="EZ19" s="729"/>
      <c r="FA19" s="729"/>
      <c r="FB19" s="729"/>
      <c r="FC19" s="729"/>
      <c r="FD19" s="729"/>
      <c r="FE19" s="729"/>
      <c r="FF19" s="729"/>
      <c r="FG19" s="729"/>
      <c r="FH19" s="729"/>
      <c r="FI19" s="729"/>
      <c r="FJ19" s="729"/>
      <c r="FK19" s="729"/>
      <c r="FL19" s="729"/>
      <c r="FM19" s="729"/>
      <c r="FN19" s="729"/>
      <c r="FO19" s="729"/>
      <c r="FP19" s="729"/>
      <c r="FQ19" s="729"/>
      <c r="FR19" s="729"/>
      <c r="FS19" s="729"/>
      <c r="FT19" s="729"/>
      <c r="FU19" s="729"/>
      <c r="FV19" s="729"/>
      <c r="FW19" s="729"/>
      <c r="FX19" s="729"/>
      <c r="FY19" s="729"/>
      <c r="FZ19" s="729"/>
      <c r="GA19" s="729"/>
      <c r="GB19" s="729"/>
      <c r="GC19" s="729"/>
      <c r="GD19" s="729"/>
      <c r="GE19" s="729"/>
      <c r="GF19" s="729"/>
      <c r="GG19" s="729"/>
      <c r="GH19" s="729"/>
      <c r="GI19" s="729"/>
      <c r="GJ19" s="729"/>
      <c r="GK19" s="729"/>
      <c r="GL19" s="729"/>
      <c r="GM19" s="729"/>
      <c r="GN19" s="729"/>
      <c r="GO19" s="729"/>
      <c r="GP19" s="729"/>
      <c r="GQ19" s="729"/>
      <c r="GR19" s="729"/>
      <c r="GS19" s="729"/>
      <c r="GT19" s="729"/>
      <c r="GU19" s="729"/>
      <c r="GV19" s="729"/>
      <c r="GW19" s="729"/>
      <c r="GX19" s="729"/>
      <c r="GY19" s="729"/>
      <c r="GZ19" s="729"/>
      <c r="HA19" s="729"/>
      <c r="HB19" s="729"/>
      <c r="HC19" s="729"/>
      <c r="HD19" s="729"/>
      <c r="HE19" s="729"/>
      <c r="HF19" s="729"/>
      <c r="HG19" s="729"/>
      <c r="HH19" s="729"/>
      <c r="HI19" s="729"/>
      <c r="HJ19" s="729"/>
      <c r="HK19" s="729"/>
      <c r="HL19" s="729"/>
      <c r="HM19" s="729"/>
      <c r="HN19" s="729"/>
      <c r="HO19" s="729"/>
      <c r="HP19" s="729"/>
      <c r="HQ19" s="729"/>
      <c r="HR19" s="729"/>
      <c r="HS19" s="729"/>
      <c r="HT19" s="729"/>
      <c r="HU19" s="729"/>
      <c r="HV19" s="729"/>
      <c r="HW19" s="729"/>
      <c r="HX19" s="729"/>
      <c r="HY19" s="729"/>
      <c r="HZ19" s="729"/>
      <c r="IA19" s="729"/>
      <c r="IB19" s="729"/>
      <c r="IC19" s="729"/>
      <c r="ID19" s="729"/>
      <c r="IE19" s="729"/>
    </row>
    <row r="20" s="625" customFormat="1" ht="32" customHeight="1" spans="1:239">
      <c r="A20" s="642">
        <v>45603</v>
      </c>
      <c r="B20" s="643" t="s">
        <v>360</v>
      </c>
      <c r="C20" s="644" t="s">
        <v>119</v>
      </c>
      <c r="D20" s="645">
        <v>4500150480</v>
      </c>
      <c r="E20" s="646" t="s">
        <v>361</v>
      </c>
      <c r="F20" s="645" t="s">
        <v>1526</v>
      </c>
      <c r="G20" s="649" t="s">
        <v>1461</v>
      </c>
      <c r="H20" s="648" t="s">
        <v>84</v>
      </c>
      <c r="I20" s="657">
        <v>800</v>
      </c>
      <c r="J20" s="657">
        <v>0</v>
      </c>
      <c r="K20" s="657">
        <v>4</v>
      </c>
      <c r="L20" s="657">
        <f t="shared" si="0"/>
        <v>200</v>
      </c>
      <c r="M20" s="658">
        <v>45677</v>
      </c>
      <c r="N20" s="658">
        <v>45673</v>
      </c>
      <c r="O20" s="659"/>
      <c r="P20" s="659" t="s">
        <v>1469</v>
      </c>
      <c r="Q20" s="659" t="s">
        <v>363</v>
      </c>
      <c r="R20" s="666" t="s">
        <v>123</v>
      </c>
      <c r="S20" s="666"/>
      <c r="T20" s="666" t="s">
        <v>85</v>
      </c>
      <c r="U20" s="666" t="s">
        <v>364</v>
      </c>
      <c r="V20" s="666"/>
      <c r="W20" s="650" t="s">
        <v>365</v>
      </c>
      <c r="X20" s="657" t="s">
        <v>366</v>
      </c>
      <c r="Y20" s="681">
        <v>7.0129</v>
      </c>
      <c r="Z20" s="682">
        <f t="shared" si="25"/>
        <v>5610.32</v>
      </c>
      <c r="AA20" s="657" t="s">
        <v>367</v>
      </c>
      <c r="AB20" s="643" t="s">
        <v>1461</v>
      </c>
      <c r="AC20" s="657" t="s">
        <v>101</v>
      </c>
      <c r="AD20" s="683">
        <f>I20</f>
        <v>800</v>
      </c>
      <c r="AE20" s="683"/>
      <c r="AF20" s="684"/>
      <c r="AG20" s="683"/>
      <c r="AH20" s="683"/>
      <c r="AI20" s="683"/>
      <c r="AJ20" s="694">
        <f t="shared" si="34"/>
        <v>800</v>
      </c>
      <c r="AK20" s="694"/>
      <c r="AL20" s="694"/>
      <c r="AM20" s="694"/>
      <c r="AN20" s="695"/>
      <c r="AO20" s="705"/>
      <c r="AP20" s="694"/>
      <c r="AQ20" s="694">
        <f t="shared" si="26"/>
        <v>200</v>
      </c>
      <c r="AR20" s="706"/>
      <c r="AS20" s="705">
        <f t="shared" si="27"/>
        <v>200</v>
      </c>
      <c r="AT20" s="694">
        <f t="shared" si="28"/>
        <v>200</v>
      </c>
      <c r="AU20" s="694"/>
      <c r="AV20" s="706">
        <f t="shared" si="32"/>
        <v>200</v>
      </c>
      <c r="AW20" s="705"/>
      <c r="AX20" s="694"/>
      <c r="AY20" s="694"/>
      <c r="AZ20" s="706"/>
      <c r="BA20" s="705"/>
      <c r="BB20" s="706"/>
      <c r="BC20" s="715"/>
      <c r="BD20" s="694">
        <f t="shared" si="35"/>
        <v>800</v>
      </c>
      <c r="BE20" s="694"/>
      <c r="BF20" s="694">
        <f t="shared" si="2"/>
        <v>800</v>
      </c>
      <c r="BG20" s="694" t="s">
        <v>102</v>
      </c>
      <c r="BH20" s="694"/>
      <c r="BI20" s="694">
        <f t="shared" si="29"/>
        <v>200</v>
      </c>
      <c r="BJ20" s="694">
        <f t="shared" ref="BJ20:BP20" si="38">BI20</f>
        <v>200</v>
      </c>
      <c r="BK20" s="694">
        <f t="shared" si="38"/>
        <v>200</v>
      </c>
      <c r="BL20" s="694">
        <f t="shared" si="38"/>
        <v>200</v>
      </c>
      <c r="BM20" s="721">
        <f t="shared" si="38"/>
        <v>200</v>
      </c>
      <c r="BN20" s="694">
        <f t="shared" si="38"/>
        <v>200</v>
      </c>
      <c r="BO20" s="721">
        <f t="shared" si="38"/>
        <v>200</v>
      </c>
      <c r="BP20" s="694">
        <f t="shared" si="38"/>
        <v>200</v>
      </c>
      <c r="BQ20" s="721">
        <f t="shared" si="1"/>
        <v>238825</v>
      </c>
      <c r="BR20" s="721">
        <f t="shared" si="6"/>
        <v>23987.25</v>
      </c>
      <c r="BS20" s="721">
        <f t="shared" si="7"/>
        <v>23987.25</v>
      </c>
      <c r="BT20" s="721">
        <f t="shared" si="8"/>
        <v>23859.25</v>
      </c>
      <c r="BU20" s="721">
        <f t="shared" si="9"/>
        <v>23859.25</v>
      </c>
      <c r="BV20" s="721">
        <f t="shared" si="10"/>
        <v>39065.25</v>
      </c>
      <c r="BW20" s="721">
        <f t="shared" si="11"/>
        <v>39065.25</v>
      </c>
      <c r="BX20" s="721">
        <f t="shared" si="12"/>
        <v>24479.25</v>
      </c>
      <c r="BY20" s="721">
        <f t="shared" si="13"/>
        <v>24479.25</v>
      </c>
      <c r="BZ20" s="657"/>
      <c r="CA20" s="729"/>
      <c r="CB20" s="729"/>
      <c r="CC20" s="729"/>
      <c r="CD20" s="729"/>
      <c r="CE20" s="729"/>
      <c r="CF20" s="729"/>
      <c r="CG20" s="729"/>
      <c r="CH20" s="729"/>
      <c r="CI20" s="729"/>
      <c r="CJ20" s="729"/>
      <c r="CK20" s="729"/>
      <c r="CL20" s="729"/>
      <c r="CM20" s="729"/>
      <c r="CN20" s="729"/>
      <c r="CO20" s="729"/>
      <c r="CP20" s="729"/>
      <c r="CQ20" s="729"/>
      <c r="CR20" s="729"/>
      <c r="CS20" s="729"/>
      <c r="CT20" s="729"/>
      <c r="CU20" s="729"/>
      <c r="CV20" s="729"/>
      <c r="CW20" s="729"/>
      <c r="CX20" s="729"/>
      <c r="CY20" s="729"/>
      <c r="CZ20" s="729"/>
      <c r="DA20" s="729"/>
      <c r="DB20" s="729"/>
      <c r="DC20" s="729"/>
      <c r="DD20" s="729"/>
      <c r="DE20" s="729"/>
      <c r="DF20" s="729"/>
      <c r="DG20" s="729"/>
      <c r="DH20" s="729"/>
      <c r="DI20" s="729"/>
      <c r="DJ20" s="729"/>
      <c r="DK20" s="729"/>
      <c r="DL20" s="729"/>
      <c r="DM20" s="729"/>
      <c r="DN20" s="729"/>
      <c r="DO20" s="729"/>
      <c r="DP20" s="729"/>
      <c r="DQ20" s="729"/>
      <c r="DR20" s="729"/>
      <c r="DS20" s="729"/>
      <c r="DT20" s="729"/>
      <c r="DU20" s="729"/>
      <c r="DV20" s="729"/>
      <c r="DW20" s="729"/>
      <c r="DX20" s="729"/>
      <c r="DY20" s="729"/>
      <c r="DZ20" s="729"/>
      <c r="EA20" s="729"/>
      <c r="EB20" s="729"/>
      <c r="EC20" s="729"/>
      <c r="ED20" s="729"/>
      <c r="EE20" s="729"/>
      <c r="EF20" s="729"/>
      <c r="EG20" s="729"/>
      <c r="EH20" s="729"/>
      <c r="EI20" s="729"/>
      <c r="EJ20" s="729"/>
      <c r="EK20" s="729"/>
      <c r="EL20" s="729"/>
      <c r="EM20" s="729"/>
      <c r="EN20" s="729"/>
      <c r="EO20" s="729"/>
      <c r="EP20" s="729"/>
      <c r="EQ20" s="729"/>
      <c r="ER20" s="729"/>
      <c r="ES20" s="729"/>
      <c r="ET20" s="729"/>
      <c r="EU20" s="729"/>
      <c r="EV20" s="729"/>
      <c r="EW20" s="729"/>
      <c r="EX20" s="729"/>
      <c r="EY20" s="729"/>
      <c r="EZ20" s="729"/>
      <c r="FA20" s="729"/>
      <c r="FB20" s="729"/>
      <c r="FC20" s="729"/>
      <c r="FD20" s="729"/>
      <c r="FE20" s="729"/>
      <c r="FF20" s="729"/>
      <c r="FG20" s="729"/>
      <c r="FH20" s="729"/>
      <c r="FI20" s="729"/>
      <c r="FJ20" s="729"/>
      <c r="FK20" s="729"/>
      <c r="FL20" s="729"/>
      <c r="FM20" s="729"/>
      <c r="FN20" s="729"/>
      <c r="FO20" s="729"/>
      <c r="FP20" s="729"/>
      <c r="FQ20" s="729"/>
      <c r="FR20" s="729"/>
      <c r="FS20" s="729"/>
      <c r="FT20" s="729"/>
      <c r="FU20" s="729"/>
      <c r="FV20" s="729"/>
      <c r="FW20" s="729"/>
      <c r="FX20" s="729"/>
      <c r="FY20" s="729"/>
      <c r="FZ20" s="729"/>
      <c r="GA20" s="729"/>
      <c r="GB20" s="729"/>
      <c r="GC20" s="729"/>
      <c r="GD20" s="729"/>
      <c r="GE20" s="729"/>
      <c r="GF20" s="729"/>
      <c r="GG20" s="729"/>
      <c r="GH20" s="729"/>
      <c r="GI20" s="729"/>
      <c r="GJ20" s="729"/>
      <c r="GK20" s="729"/>
      <c r="GL20" s="729"/>
      <c r="GM20" s="729"/>
      <c r="GN20" s="729"/>
      <c r="GO20" s="729"/>
      <c r="GP20" s="729"/>
      <c r="GQ20" s="729"/>
      <c r="GR20" s="729"/>
      <c r="GS20" s="729"/>
      <c r="GT20" s="729"/>
      <c r="GU20" s="729"/>
      <c r="GV20" s="729"/>
      <c r="GW20" s="729"/>
      <c r="GX20" s="729"/>
      <c r="GY20" s="729"/>
      <c r="GZ20" s="729"/>
      <c r="HA20" s="729"/>
      <c r="HB20" s="729"/>
      <c r="HC20" s="729"/>
      <c r="HD20" s="729"/>
      <c r="HE20" s="729"/>
      <c r="HF20" s="729"/>
      <c r="HG20" s="729"/>
      <c r="HH20" s="729"/>
      <c r="HI20" s="729"/>
      <c r="HJ20" s="729"/>
      <c r="HK20" s="729"/>
      <c r="HL20" s="729"/>
      <c r="HM20" s="729"/>
      <c r="HN20" s="729"/>
      <c r="HO20" s="729"/>
      <c r="HP20" s="729"/>
      <c r="HQ20" s="729"/>
      <c r="HR20" s="729"/>
      <c r="HS20" s="729"/>
      <c r="HT20" s="729"/>
      <c r="HU20" s="729"/>
      <c r="HV20" s="729"/>
      <c r="HW20" s="729"/>
      <c r="HX20" s="729"/>
      <c r="HY20" s="729"/>
      <c r="HZ20" s="729"/>
      <c r="IA20" s="729"/>
      <c r="IB20" s="729"/>
      <c r="IC20" s="729"/>
      <c r="ID20" s="729"/>
      <c r="IE20" s="729"/>
    </row>
    <row r="21" s="625" customFormat="1" ht="32" customHeight="1" spans="1:239">
      <c r="A21" s="642">
        <v>45645</v>
      </c>
      <c r="B21" s="643"/>
      <c r="C21" s="644"/>
      <c r="D21" s="645" t="s">
        <v>294</v>
      </c>
      <c r="E21" s="646"/>
      <c r="F21" s="645"/>
      <c r="G21" s="649" t="s">
        <v>1461</v>
      </c>
      <c r="H21" s="648" t="s">
        <v>84</v>
      </c>
      <c r="I21" s="657">
        <v>120</v>
      </c>
      <c r="J21" s="657">
        <v>0</v>
      </c>
      <c r="K21" s="657">
        <v>4</v>
      </c>
      <c r="L21" s="657">
        <f t="shared" si="0"/>
        <v>30</v>
      </c>
      <c r="M21" s="658">
        <v>45665</v>
      </c>
      <c r="N21" s="658">
        <v>45661</v>
      </c>
      <c r="O21" s="659"/>
      <c r="P21" s="659" t="s">
        <v>1527</v>
      </c>
      <c r="Q21" s="659"/>
      <c r="R21" s="666" t="s">
        <v>295</v>
      </c>
      <c r="S21" s="666"/>
      <c r="T21" s="666" t="s">
        <v>85</v>
      </c>
      <c r="U21" s="666"/>
      <c r="V21" s="666"/>
      <c r="W21" s="650" t="s">
        <v>1528</v>
      </c>
      <c r="X21" s="657" t="s">
        <v>297</v>
      </c>
      <c r="Y21" s="681"/>
      <c r="Z21" s="682"/>
      <c r="AA21" s="657"/>
      <c r="AB21" s="643" t="s">
        <v>1461</v>
      </c>
      <c r="AC21" s="657" t="s">
        <v>101</v>
      </c>
      <c r="AD21" s="683">
        <f>I21</f>
        <v>120</v>
      </c>
      <c r="AE21" s="683"/>
      <c r="AF21" s="684"/>
      <c r="AG21" s="683"/>
      <c r="AH21" s="683"/>
      <c r="AI21" s="683"/>
      <c r="AJ21" s="694">
        <f t="shared" si="34"/>
        <v>120</v>
      </c>
      <c r="AK21" s="694"/>
      <c r="AL21" s="694"/>
      <c r="AM21" s="694"/>
      <c r="AN21" s="695"/>
      <c r="AO21" s="705"/>
      <c r="AP21" s="694"/>
      <c r="AQ21" s="694">
        <f t="shared" si="26"/>
        <v>30</v>
      </c>
      <c r="AR21" s="706"/>
      <c r="AS21" s="705">
        <f t="shared" si="27"/>
        <v>30</v>
      </c>
      <c r="AT21" s="694">
        <f t="shared" si="28"/>
        <v>30</v>
      </c>
      <c r="AU21" s="694"/>
      <c r="AV21" s="706">
        <f t="shared" si="32"/>
        <v>30</v>
      </c>
      <c r="AW21" s="705"/>
      <c r="AX21" s="694"/>
      <c r="AY21" s="694"/>
      <c r="AZ21" s="706"/>
      <c r="BA21" s="705"/>
      <c r="BB21" s="706"/>
      <c r="BC21" s="715"/>
      <c r="BD21" s="694">
        <f t="shared" si="35"/>
        <v>120</v>
      </c>
      <c r="BE21" s="694"/>
      <c r="BF21" s="694">
        <f t="shared" si="2"/>
        <v>120</v>
      </c>
      <c r="BG21" s="694" t="s">
        <v>102</v>
      </c>
      <c r="BH21" s="694"/>
      <c r="BI21" s="694">
        <f t="shared" si="29"/>
        <v>30</v>
      </c>
      <c r="BJ21" s="694">
        <f t="shared" ref="BJ21:BP21" si="39">BI21</f>
        <v>30</v>
      </c>
      <c r="BK21" s="694">
        <f t="shared" si="39"/>
        <v>30</v>
      </c>
      <c r="BL21" s="694">
        <f t="shared" si="39"/>
        <v>30</v>
      </c>
      <c r="BM21" s="721">
        <f t="shared" si="39"/>
        <v>30</v>
      </c>
      <c r="BN21" s="694">
        <f t="shared" si="39"/>
        <v>30</v>
      </c>
      <c r="BO21" s="721">
        <f t="shared" si="39"/>
        <v>30</v>
      </c>
      <c r="BP21" s="694">
        <f t="shared" si="39"/>
        <v>30</v>
      </c>
      <c r="BQ21" s="721">
        <f t="shared" si="1"/>
        <v>238145</v>
      </c>
      <c r="BR21" s="721">
        <f t="shared" ref="BR21:BR31" si="40">BR20-BI21</f>
        <v>23957.25</v>
      </c>
      <c r="BS21" s="721">
        <f t="shared" ref="BS21:BS31" si="41">BS20-BJ21</f>
        <v>23957.25</v>
      </c>
      <c r="BT21" s="721">
        <f t="shared" ref="BT21:BT31" si="42">BT20-BK21</f>
        <v>23829.25</v>
      </c>
      <c r="BU21" s="721">
        <f t="shared" ref="BU21:BU31" si="43">BU20-BL21</f>
        <v>23829.25</v>
      </c>
      <c r="BV21" s="721">
        <f t="shared" ref="BV21:BV31" si="44">BV20-BM21</f>
        <v>39035.25</v>
      </c>
      <c r="BW21" s="721">
        <f t="shared" ref="BW21:BW31" si="45">BW20-BN21</f>
        <v>39035.25</v>
      </c>
      <c r="BX21" s="721">
        <f t="shared" ref="BX21:BX31" si="46">BX20-BO21</f>
        <v>24449.25</v>
      </c>
      <c r="BY21" s="721">
        <f t="shared" ref="BY21:BY31" si="47">BY20-BP21</f>
        <v>24449.25</v>
      </c>
      <c r="BZ21" s="657"/>
      <c r="CA21" s="729"/>
      <c r="CB21" s="729"/>
      <c r="CC21" s="729"/>
      <c r="CD21" s="729"/>
      <c r="CE21" s="729"/>
      <c r="CF21" s="729"/>
      <c r="CG21" s="729"/>
      <c r="CH21" s="729"/>
      <c r="CI21" s="729"/>
      <c r="CJ21" s="729"/>
      <c r="CK21" s="729"/>
      <c r="CL21" s="729"/>
      <c r="CM21" s="729"/>
      <c r="CN21" s="729"/>
      <c r="CO21" s="729"/>
      <c r="CP21" s="729"/>
      <c r="CQ21" s="729"/>
      <c r="CR21" s="729"/>
      <c r="CS21" s="729"/>
      <c r="CT21" s="729"/>
      <c r="CU21" s="729"/>
      <c r="CV21" s="729"/>
      <c r="CW21" s="729"/>
      <c r="CX21" s="729"/>
      <c r="CY21" s="729"/>
      <c r="CZ21" s="729"/>
      <c r="DA21" s="729"/>
      <c r="DB21" s="729"/>
      <c r="DC21" s="729"/>
      <c r="DD21" s="729"/>
      <c r="DE21" s="729"/>
      <c r="DF21" s="729"/>
      <c r="DG21" s="729"/>
      <c r="DH21" s="729"/>
      <c r="DI21" s="729"/>
      <c r="DJ21" s="729"/>
      <c r="DK21" s="729"/>
      <c r="DL21" s="729"/>
      <c r="DM21" s="729"/>
      <c r="DN21" s="729"/>
      <c r="DO21" s="729"/>
      <c r="DP21" s="729"/>
      <c r="DQ21" s="729"/>
      <c r="DR21" s="729"/>
      <c r="DS21" s="729"/>
      <c r="DT21" s="729"/>
      <c r="DU21" s="729"/>
      <c r="DV21" s="729"/>
      <c r="DW21" s="729"/>
      <c r="DX21" s="729"/>
      <c r="DY21" s="729"/>
      <c r="DZ21" s="729"/>
      <c r="EA21" s="729"/>
      <c r="EB21" s="729"/>
      <c r="EC21" s="729"/>
      <c r="ED21" s="729"/>
      <c r="EE21" s="729"/>
      <c r="EF21" s="729"/>
      <c r="EG21" s="729"/>
      <c r="EH21" s="729"/>
      <c r="EI21" s="729"/>
      <c r="EJ21" s="729"/>
      <c r="EK21" s="729"/>
      <c r="EL21" s="729"/>
      <c r="EM21" s="729"/>
      <c r="EN21" s="729"/>
      <c r="EO21" s="729"/>
      <c r="EP21" s="729"/>
      <c r="EQ21" s="729"/>
      <c r="ER21" s="729"/>
      <c r="ES21" s="729"/>
      <c r="ET21" s="729"/>
      <c r="EU21" s="729"/>
      <c r="EV21" s="729"/>
      <c r="EW21" s="729"/>
      <c r="EX21" s="729"/>
      <c r="EY21" s="729"/>
      <c r="EZ21" s="729"/>
      <c r="FA21" s="729"/>
      <c r="FB21" s="729"/>
      <c r="FC21" s="729"/>
      <c r="FD21" s="729"/>
      <c r="FE21" s="729"/>
      <c r="FF21" s="729"/>
      <c r="FG21" s="729"/>
      <c r="FH21" s="729"/>
      <c r="FI21" s="729"/>
      <c r="FJ21" s="729"/>
      <c r="FK21" s="729"/>
      <c r="FL21" s="729"/>
      <c r="FM21" s="729"/>
      <c r="FN21" s="729"/>
      <c r="FO21" s="729"/>
      <c r="FP21" s="729"/>
      <c r="FQ21" s="729"/>
      <c r="FR21" s="729"/>
      <c r="FS21" s="729"/>
      <c r="FT21" s="729"/>
      <c r="FU21" s="729"/>
      <c r="FV21" s="729"/>
      <c r="FW21" s="729"/>
      <c r="FX21" s="729"/>
      <c r="FY21" s="729"/>
      <c r="FZ21" s="729"/>
      <c r="GA21" s="729"/>
      <c r="GB21" s="729"/>
      <c r="GC21" s="729"/>
      <c r="GD21" s="729"/>
      <c r="GE21" s="729"/>
      <c r="GF21" s="729"/>
      <c r="GG21" s="729"/>
      <c r="GH21" s="729"/>
      <c r="GI21" s="729"/>
      <c r="GJ21" s="729"/>
      <c r="GK21" s="729"/>
      <c r="GL21" s="729"/>
      <c r="GM21" s="729"/>
      <c r="GN21" s="729"/>
      <c r="GO21" s="729"/>
      <c r="GP21" s="729"/>
      <c r="GQ21" s="729"/>
      <c r="GR21" s="729"/>
      <c r="GS21" s="729"/>
      <c r="GT21" s="729"/>
      <c r="GU21" s="729"/>
      <c r="GV21" s="729"/>
      <c r="GW21" s="729"/>
      <c r="GX21" s="729"/>
      <c r="GY21" s="729"/>
      <c r="GZ21" s="729"/>
      <c r="HA21" s="729"/>
      <c r="HB21" s="729"/>
      <c r="HC21" s="729"/>
      <c r="HD21" s="729"/>
      <c r="HE21" s="729"/>
      <c r="HF21" s="729"/>
      <c r="HG21" s="729"/>
      <c r="HH21" s="729"/>
      <c r="HI21" s="729"/>
      <c r="HJ21" s="729"/>
      <c r="HK21" s="729"/>
      <c r="HL21" s="729"/>
      <c r="HM21" s="729"/>
      <c r="HN21" s="729"/>
      <c r="HO21" s="729"/>
      <c r="HP21" s="729"/>
      <c r="HQ21" s="729"/>
      <c r="HR21" s="729"/>
      <c r="HS21" s="729"/>
      <c r="HT21" s="729"/>
      <c r="HU21" s="729"/>
      <c r="HV21" s="729"/>
      <c r="HW21" s="729"/>
      <c r="HX21" s="729"/>
      <c r="HY21" s="729"/>
      <c r="HZ21" s="729"/>
      <c r="IA21" s="729"/>
      <c r="IB21" s="729"/>
      <c r="IC21" s="729"/>
      <c r="ID21" s="729"/>
      <c r="IE21" s="729"/>
    </row>
    <row r="22" s="625" customFormat="1" ht="32" customHeight="1" spans="1:239">
      <c r="A22" s="642">
        <v>45602</v>
      </c>
      <c r="B22" s="643" t="s">
        <v>103</v>
      </c>
      <c r="C22" s="644" t="s">
        <v>960</v>
      </c>
      <c r="D22" s="645">
        <v>4500150271</v>
      </c>
      <c r="E22" s="646" t="s">
        <v>105</v>
      </c>
      <c r="F22" s="645" t="s">
        <v>1529</v>
      </c>
      <c r="G22" s="649" t="s">
        <v>1461</v>
      </c>
      <c r="H22" s="648" t="s">
        <v>84</v>
      </c>
      <c r="I22" s="657">
        <v>56</v>
      </c>
      <c r="J22" s="657">
        <v>0</v>
      </c>
      <c r="K22" s="657">
        <v>4</v>
      </c>
      <c r="L22" s="657">
        <f t="shared" si="0"/>
        <v>14</v>
      </c>
      <c r="M22" s="658">
        <v>45697</v>
      </c>
      <c r="N22" s="658">
        <f>M22-4</f>
        <v>45693</v>
      </c>
      <c r="O22" s="659"/>
      <c r="P22" s="659" t="s">
        <v>1469</v>
      </c>
      <c r="Q22" s="659" t="s">
        <v>1530</v>
      </c>
      <c r="R22" s="666" t="s">
        <v>221</v>
      </c>
      <c r="S22" s="666"/>
      <c r="T22" s="666" t="s">
        <v>1531</v>
      </c>
      <c r="U22" s="666"/>
      <c r="V22" s="666" t="s">
        <v>1478</v>
      </c>
      <c r="W22" s="650" t="s">
        <v>1532</v>
      </c>
      <c r="X22" s="657" t="s">
        <v>113</v>
      </c>
      <c r="Y22" s="681">
        <v>7.3277</v>
      </c>
      <c r="Z22" s="682">
        <f t="shared" ref="Z22:Z28" si="48">Y22*I22</f>
        <v>410.3512</v>
      </c>
      <c r="AA22" s="657" t="s">
        <v>1533</v>
      </c>
      <c r="AB22" s="643" t="s">
        <v>1461</v>
      </c>
      <c r="AC22" s="657" t="s">
        <v>101</v>
      </c>
      <c r="AD22" s="683">
        <f>I22</f>
        <v>56</v>
      </c>
      <c r="AE22" s="683"/>
      <c r="AF22" s="684"/>
      <c r="AG22" s="683"/>
      <c r="AH22" s="683"/>
      <c r="AI22" s="683"/>
      <c r="AJ22" s="694">
        <f t="shared" si="34"/>
        <v>56</v>
      </c>
      <c r="AK22" s="694"/>
      <c r="AL22" s="694"/>
      <c r="AM22" s="694"/>
      <c r="AN22" s="695"/>
      <c r="AO22" s="705"/>
      <c r="AP22" s="694"/>
      <c r="AQ22" s="694">
        <f t="shared" si="26"/>
        <v>14</v>
      </c>
      <c r="AR22" s="706"/>
      <c r="AS22" s="705">
        <f t="shared" si="27"/>
        <v>14</v>
      </c>
      <c r="AT22" s="694">
        <f t="shared" si="28"/>
        <v>14</v>
      </c>
      <c r="AU22" s="694"/>
      <c r="AV22" s="706">
        <f t="shared" si="32"/>
        <v>14</v>
      </c>
      <c r="AW22" s="705"/>
      <c r="AX22" s="694"/>
      <c r="AY22" s="694"/>
      <c r="AZ22" s="706"/>
      <c r="BA22" s="705"/>
      <c r="BB22" s="706"/>
      <c r="BC22" s="715"/>
      <c r="BD22" s="694">
        <f t="shared" si="35"/>
        <v>56</v>
      </c>
      <c r="BE22" s="694"/>
      <c r="BF22" s="694">
        <f t="shared" si="2"/>
        <v>56</v>
      </c>
      <c r="BG22" s="694" t="s">
        <v>102</v>
      </c>
      <c r="BH22" s="694"/>
      <c r="BI22" s="694">
        <f t="shared" si="29"/>
        <v>14</v>
      </c>
      <c r="BJ22" s="694">
        <f t="shared" ref="BJ22:BP22" si="49">BI22</f>
        <v>14</v>
      </c>
      <c r="BK22" s="694">
        <f t="shared" si="49"/>
        <v>14</v>
      </c>
      <c r="BL22" s="694">
        <f t="shared" si="49"/>
        <v>14</v>
      </c>
      <c r="BM22" s="721">
        <f t="shared" si="49"/>
        <v>14</v>
      </c>
      <c r="BN22" s="694">
        <f t="shared" si="49"/>
        <v>14</v>
      </c>
      <c r="BO22" s="721">
        <f t="shared" si="49"/>
        <v>14</v>
      </c>
      <c r="BP22" s="694">
        <f t="shared" si="49"/>
        <v>14</v>
      </c>
      <c r="BQ22" s="721">
        <f t="shared" si="1"/>
        <v>238081</v>
      </c>
      <c r="BR22" s="721">
        <f t="shared" si="40"/>
        <v>23943.25</v>
      </c>
      <c r="BS22" s="721">
        <f t="shared" si="41"/>
        <v>23943.25</v>
      </c>
      <c r="BT22" s="721">
        <f t="shared" si="42"/>
        <v>23815.25</v>
      </c>
      <c r="BU22" s="721">
        <f t="shared" si="43"/>
        <v>23815.25</v>
      </c>
      <c r="BV22" s="721">
        <f t="shared" si="44"/>
        <v>39021.25</v>
      </c>
      <c r="BW22" s="721">
        <f t="shared" si="45"/>
        <v>39021.25</v>
      </c>
      <c r="BX22" s="721">
        <f t="shared" si="46"/>
        <v>24435.25</v>
      </c>
      <c r="BY22" s="721">
        <f t="shared" si="47"/>
        <v>24435.25</v>
      </c>
      <c r="BZ22" s="657"/>
      <c r="CA22" s="729"/>
      <c r="CB22" s="729"/>
      <c r="CC22" s="729"/>
      <c r="CD22" s="729"/>
      <c r="CE22" s="729"/>
      <c r="CF22" s="729"/>
      <c r="CG22" s="729"/>
      <c r="CH22" s="729"/>
      <c r="CI22" s="729"/>
      <c r="CJ22" s="729"/>
      <c r="CK22" s="729"/>
      <c r="CL22" s="729"/>
      <c r="CM22" s="729"/>
      <c r="CN22" s="729"/>
      <c r="CO22" s="729"/>
      <c r="CP22" s="729"/>
      <c r="CQ22" s="729"/>
      <c r="CR22" s="729"/>
      <c r="CS22" s="729"/>
      <c r="CT22" s="729"/>
      <c r="CU22" s="729"/>
      <c r="CV22" s="729"/>
      <c r="CW22" s="729"/>
      <c r="CX22" s="729"/>
      <c r="CY22" s="729"/>
      <c r="CZ22" s="729"/>
      <c r="DA22" s="729"/>
      <c r="DB22" s="729"/>
      <c r="DC22" s="729"/>
      <c r="DD22" s="729"/>
      <c r="DE22" s="729"/>
      <c r="DF22" s="729"/>
      <c r="DG22" s="729"/>
      <c r="DH22" s="729"/>
      <c r="DI22" s="729"/>
      <c r="DJ22" s="729"/>
      <c r="DK22" s="729"/>
      <c r="DL22" s="729"/>
      <c r="DM22" s="729"/>
      <c r="DN22" s="729"/>
      <c r="DO22" s="729"/>
      <c r="DP22" s="729"/>
      <c r="DQ22" s="729"/>
      <c r="DR22" s="729"/>
      <c r="DS22" s="729"/>
      <c r="DT22" s="729"/>
      <c r="DU22" s="729"/>
      <c r="DV22" s="729"/>
      <c r="DW22" s="729"/>
      <c r="DX22" s="729"/>
      <c r="DY22" s="729"/>
      <c r="DZ22" s="729"/>
      <c r="EA22" s="729"/>
      <c r="EB22" s="729"/>
      <c r="EC22" s="729"/>
      <c r="ED22" s="729"/>
      <c r="EE22" s="729"/>
      <c r="EF22" s="729"/>
      <c r="EG22" s="729"/>
      <c r="EH22" s="729"/>
      <c r="EI22" s="729"/>
      <c r="EJ22" s="729"/>
      <c r="EK22" s="729"/>
      <c r="EL22" s="729"/>
      <c r="EM22" s="729"/>
      <c r="EN22" s="729"/>
      <c r="EO22" s="729"/>
      <c r="EP22" s="729"/>
      <c r="EQ22" s="729"/>
      <c r="ER22" s="729"/>
      <c r="ES22" s="729"/>
      <c r="ET22" s="729"/>
      <c r="EU22" s="729"/>
      <c r="EV22" s="729"/>
      <c r="EW22" s="729"/>
      <c r="EX22" s="729"/>
      <c r="EY22" s="729"/>
      <c r="EZ22" s="729"/>
      <c r="FA22" s="729"/>
      <c r="FB22" s="729"/>
      <c r="FC22" s="729"/>
      <c r="FD22" s="729"/>
      <c r="FE22" s="729"/>
      <c r="FF22" s="729"/>
      <c r="FG22" s="729"/>
      <c r="FH22" s="729"/>
      <c r="FI22" s="729"/>
      <c r="FJ22" s="729"/>
      <c r="FK22" s="729"/>
      <c r="FL22" s="729"/>
      <c r="FM22" s="729"/>
      <c r="FN22" s="729"/>
      <c r="FO22" s="729"/>
      <c r="FP22" s="729"/>
      <c r="FQ22" s="729"/>
      <c r="FR22" s="729"/>
      <c r="FS22" s="729"/>
      <c r="FT22" s="729"/>
      <c r="FU22" s="729"/>
      <c r="FV22" s="729"/>
      <c r="FW22" s="729"/>
      <c r="FX22" s="729"/>
      <c r="FY22" s="729"/>
      <c r="FZ22" s="729"/>
      <c r="GA22" s="729"/>
      <c r="GB22" s="729"/>
      <c r="GC22" s="729"/>
      <c r="GD22" s="729"/>
      <c r="GE22" s="729"/>
      <c r="GF22" s="729"/>
      <c r="GG22" s="729"/>
      <c r="GH22" s="729"/>
      <c r="GI22" s="729"/>
      <c r="GJ22" s="729"/>
      <c r="GK22" s="729"/>
      <c r="GL22" s="729"/>
      <c r="GM22" s="729"/>
      <c r="GN22" s="729"/>
      <c r="GO22" s="729"/>
      <c r="GP22" s="729"/>
      <c r="GQ22" s="729"/>
      <c r="GR22" s="729"/>
      <c r="GS22" s="729"/>
      <c r="GT22" s="729"/>
      <c r="GU22" s="729"/>
      <c r="GV22" s="729"/>
      <c r="GW22" s="729"/>
      <c r="GX22" s="729"/>
      <c r="GY22" s="729"/>
      <c r="GZ22" s="729"/>
      <c r="HA22" s="729"/>
      <c r="HB22" s="729"/>
      <c r="HC22" s="729"/>
      <c r="HD22" s="729"/>
      <c r="HE22" s="729"/>
      <c r="HF22" s="729"/>
      <c r="HG22" s="729"/>
      <c r="HH22" s="729"/>
      <c r="HI22" s="729"/>
      <c r="HJ22" s="729"/>
      <c r="HK22" s="729"/>
      <c r="HL22" s="729"/>
      <c r="HM22" s="729"/>
      <c r="HN22" s="729"/>
      <c r="HO22" s="729"/>
      <c r="HP22" s="729"/>
      <c r="HQ22" s="729"/>
      <c r="HR22" s="729"/>
      <c r="HS22" s="729"/>
      <c r="HT22" s="729"/>
      <c r="HU22" s="729"/>
      <c r="HV22" s="729"/>
      <c r="HW22" s="729"/>
      <c r="HX22" s="729"/>
      <c r="HY22" s="729"/>
      <c r="HZ22" s="729"/>
      <c r="IA22" s="729"/>
      <c r="IB22" s="729"/>
      <c r="IC22" s="729"/>
      <c r="ID22" s="729"/>
      <c r="IE22" s="729"/>
    </row>
    <row r="23" s="625" customFormat="1" ht="32" customHeight="1" spans="1:239">
      <c r="A23" s="642">
        <v>45651</v>
      </c>
      <c r="B23" s="643" t="s">
        <v>459</v>
      </c>
      <c r="C23" s="644" t="s">
        <v>460</v>
      </c>
      <c r="D23" s="645">
        <v>4500154694</v>
      </c>
      <c r="E23" s="646" t="s">
        <v>461</v>
      </c>
      <c r="F23" s="645" t="s">
        <v>1534</v>
      </c>
      <c r="G23" s="649" t="s">
        <v>1461</v>
      </c>
      <c r="H23" s="648" t="s">
        <v>84</v>
      </c>
      <c r="I23" s="657">
        <v>284</v>
      </c>
      <c r="J23" s="657">
        <v>0</v>
      </c>
      <c r="K23" s="657">
        <v>4</v>
      </c>
      <c r="L23" s="657">
        <f t="shared" si="0"/>
        <v>71</v>
      </c>
      <c r="M23" s="658">
        <v>45713</v>
      </c>
      <c r="N23" s="658">
        <v>45709</v>
      </c>
      <c r="O23" s="659"/>
      <c r="P23" s="659" t="s">
        <v>1469</v>
      </c>
      <c r="Q23" s="659" t="s">
        <v>429</v>
      </c>
      <c r="R23" s="666" t="s">
        <v>410</v>
      </c>
      <c r="S23" s="666"/>
      <c r="T23" s="666" t="s">
        <v>463</v>
      </c>
      <c r="U23" s="666"/>
      <c r="V23" s="666"/>
      <c r="W23" s="650" t="s">
        <v>464</v>
      </c>
      <c r="X23" s="657" t="s">
        <v>138</v>
      </c>
      <c r="Y23" s="681">
        <v>7.0298</v>
      </c>
      <c r="Z23" s="682">
        <f t="shared" si="48"/>
        <v>1996.4632</v>
      </c>
      <c r="AA23" s="657" t="s">
        <v>465</v>
      </c>
      <c r="AB23" s="643" t="s">
        <v>1461</v>
      </c>
      <c r="AC23" s="657" t="s">
        <v>101</v>
      </c>
      <c r="AD23" s="683">
        <f>I23</f>
        <v>284</v>
      </c>
      <c r="AE23" s="683"/>
      <c r="AF23" s="684"/>
      <c r="AG23" s="683"/>
      <c r="AH23" s="683"/>
      <c r="AI23" s="683"/>
      <c r="AJ23" s="694">
        <f t="shared" si="34"/>
        <v>284</v>
      </c>
      <c r="AK23" s="694"/>
      <c r="AL23" s="694"/>
      <c r="AM23" s="694"/>
      <c r="AN23" s="695"/>
      <c r="AO23" s="705"/>
      <c r="AP23" s="694"/>
      <c r="AQ23" s="694">
        <f t="shared" si="26"/>
        <v>71</v>
      </c>
      <c r="AR23" s="706"/>
      <c r="AS23" s="705">
        <f t="shared" si="27"/>
        <v>71</v>
      </c>
      <c r="AT23" s="694">
        <f t="shared" si="28"/>
        <v>71</v>
      </c>
      <c r="AU23" s="694"/>
      <c r="AV23" s="706">
        <f t="shared" si="32"/>
        <v>71</v>
      </c>
      <c r="AW23" s="705"/>
      <c r="AX23" s="694"/>
      <c r="AY23" s="694"/>
      <c r="AZ23" s="706"/>
      <c r="BA23" s="705"/>
      <c r="BB23" s="706"/>
      <c r="BC23" s="715"/>
      <c r="BD23" s="694">
        <f t="shared" si="35"/>
        <v>284</v>
      </c>
      <c r="BE23" s="694"/>
      <c r="BF23" s="694">
        <f t="shared" si="2"/>
        <v>284</v>
      </c>
      <c r="BG23" s="694" t="s">
        <v>102</v>
      </c>
      <c r="BH23" s="694"/>
      <c r="BI23" s="694">
        <f t="shared" si="29"/>
        <v>71</v>
      </c>
      <c r="BJ23" s="694">
        <f t="shared" ref="BJ23:BP23" si="50">BI23</f>
        <v>71</v>
      </c>
      <c r="BK23" s="694">
        <f t="shared" si="50"/>
        <v>71</v>
      </c>
      <c r="BL23" s="694">
        <f t="shared" si="50"/>
        <v>71</v>
      </c>
      <c r="BM23" s="721">
        <f t="shared" si="50"/>
        <v>71</v>
      </c>
      <c r="BN23" s="694">
        <f t="shared" si="50"/>
        <v>71</v>
      </c>
      <c r="BO23" s="721">
        <f t="shared" si="50"/>
        <v>71</v>
      </c>
      <c r="BP23" s="694">
        <f t="shared" si="50"/>
        <v>71</v>
      </c>
      <c r="BQ23" s="721">
        <f t="shared" si="1"/>
        <v>238309</v>
      </c>
      <c r="BR23" s="721">
        <f t="shared" si="40"/>
        <v>23872.25</v>
      </c>
      <c r="BS23" s="721">
        <f t="shared" si="41"/>
        <v>23872.25</v>
      </c>
      <c r="BT23" s="721">
        <f t="shared" si="42"/>
        <v>23744.25</v>
      </c>
      <c r="BU23" s="721">
        <f t="shared" si="43"/>
        <v>23744.25</v>
      </c>
      <c r="BV23" s="721">
        <f t="shared" si="44"/>
        <v>38950.25</v>
      </c>
      <c r="BW23" s="721">
        <f t="shared" si="45"/>
        <v>38950.25</v>
      </c>
      <c r="BX23" s="721">
        <f t="shared" si="46"/>
        <v>24364.25</v>
      </c>
      <c r="BY23" s="721">
        <f t="shared" si="47"/>
        <v>24364.25</v>
      </c>
      <c r="BZ23" s="657"/>
      <c r="CA23" s="729"/>
      <c r="CB23" s="729"/>
      <c r="CC23" s="729"/>
      <c r="CD23" s="729"/>
      <c r="CE23" s="729"/>
      <c r="CF23" s="729"/>
      <c r="CG23" s="729"/>
      <c r="CH23" s="729"/>
      <c r="CI23" s="729"/>
      <c r="CJ23" s="729"/>
      <c r="CK23" s="729"/>
      <c r="CL23" s="729"/>
      <c r="CM23" s="729"/>
      <c r="CN23" s="729"/>
      <c r="CO23" s="729"/>
      <c r="CP23" s="729"/>
      <c r="CQ23" s="729"/>
      <c r="CR23" s="729"/>
      <c r="CS23" s="729"/>
      <c r="CT23" s="729"/>
      <c r="CU23" s="729"/>
      <c r="CV23" s="729"/>
      <c r="CW23" s="729"/>
      <c r="CX23" s="729"/>
      <c r="CY23" s="729"/>
      <c r="CZ23" s="729"/>
      <c r="DA23" s="729"/>
      <c r="DB23" s="729"/>
      <c r="DC23" s="729"/>
      <c r="DD23" s="729"/>
      <c r="DE23" s="729"/>
      <c r="DF23" s="729"/>
      <c r="DG23" s="729"/>
      <c r="DH23" s="729"/>
      <c r="DI23" s="729"/>
      <c r="DJ23" s="729"/>
      <c r="DK23" s="729"/>
      <c r="DL23" s="729"/>
      <c r="DM23" s="729"/>
      <c r="DN23" s="729"/>
      <c r="DO23" s="729"/>
      <c r="DP23" s="729"/>
      <c r="DQ23" s="729"/>
      <c r="DR23" s="729"/>
      <c r="DS23" s="729"/>
      <c r="DT23" s="729"/>
      <c r="DU23" s="729"/>
      <c r="DV23" s="729"/>
      <c r="DW23" s="729"/>
      <c r="DX23" s="729"/>
      <c r="DY23" s="729"/>
      <c r="DZ23" s="729"/>
      <c r="EA23" s="729"/>
      <c r="EB23" s="729"/>
      <c r="EC23" s="729"/>
      <c r="ED23" s="729"/>
      <c r="EE23" s="729"/>
      <c r="EF23" s="729"/>
      <c r="EG23" s="729"/>
      <c r="EH23" s="729"/>
      <c r="EI23" s="729"/>
      <c r="EJ23" s="729"/>
      <c r="EK23" s="729"/>
      <c r="EL23" s="729"/>
      <c r="EM23" s="729"/>
      <c r="EN23" s="729"/>
      <c r="EO23" s="729"/>
      <c r="EP23" s="729"/>
      <c r="EQ23" s="729"/>
      <c r="ER23" s="729"/>
      <c r="ES23" s="729"/>
      <c r="ET23" s="729"/>
      <c r="EU23" s="729"/>
      <c r="EV23" s="729"/>
      <c r="EW23" s="729"/>
      <c r="EX23" s="729"/>
      <c r="EY23" s="729"/>
      <c r="EZ23" s="729"/>
      <c r="FA23" s="729"/>
      <c r="FB23" s="729"/>
      <c r="FC23" s="729"/>
      <c r="FD23" s="729"/>
      <c r="FE23" s="729"/>
      <c r="FF23" s="729"/>
      <c r="FG23" s="729"/>
      <c r="FH23" s="729"/>
      <c r="FI23" s="729"/>
      <c r="FJ23" s="729"/>
      <c r="FK23" s="729"/>
      <c r="FL23" s="729"/>
      <c r="FM23" s="729"/>
      <c r="FN23" s="729"/>
      <c r="FO23" s="729"/>
      <c r="FP23" s="729"/>
      <c r="FQ23" s="729"/>
      <c r="FR23" s="729"/>
      <c r="FS23" s="729"/>
      <c r="FT23" s="729"/>
      <c r="FU23" s="729"/>
      <c r="FV23" s="729"/>
      <c r="FW23" s="729"/>
      <c r="FX23" s="729"/>
      <c r="FY23" s="729"/>
      <c r="FZ23" s="729"/>
      <c r="GA23" s="729"/>
      <c r="GB23" s="729"/>
      <c r="GC23" s="729"/>
      <c r="GD23" s="729"/>
      <c r="GE23" s="729"/>
      <c r="GF23" s="729"/>
      <c r="GG23" s="729"/>
      <c r="GH23" s="729"/>
      <c r="GI23" s="729"/>
      <c r="GJ23" s="729"/>
      <c r="GK23" s="729"/>
      <c r="GL23" s="729"/>
      <c r="GM23" s="729"/>
      <c r="GN23" s="729"/>
      <c r="GO23" s="729"/>
      <c r="GP23" s="729"/>
      <c r="GQ23" s="729"/>
      <c r="GR23" s="729"/>
      <c r="GS23" s="729"/>
      <c r="GT23" s="729"/>
      <c r="GU23" s="729"/>
      <c r="GV23" s="729"/>
      <c r="GW23" s="729"/>
      <c r="GX23" s="729"/>
      <c r="GY23" s="729"/>
      <c r="GZ23" s="729"/>
      <c r="HA23" s="729"/>
      <c r="HB23" s="729"/>
      <c r="HC23" s="729"/>
      <c r="HD23" s="729"/>
      <c r="HE23" s="729"/>
      <c r="HF23" s="729"/>
      <c r="HG23" s="729"/>
      <c r="HH23" s="729"/>
      <c r="HI23" s="729"/>
      <c r="HJ23" s="729"/>
      <c r="HK23" s="729"/>
      <c r="HL23" s="729"/>
      <c r="HM23" s="729"/>
      <c r="HN23" s="729"/>
      <c r="HO23" s="729"/>
      <c r="HP23" s="729"/>
      <c r="HQ23" s="729"/>
      <c r="HR23" s="729"/>
      <c r="HS23" s="729"/>
      <c r="HT23" s="729"/>
      <c r="HU23" s="729"/>
      <c r="HV23" s="729"/>
      <c r="HW23" s="729"/>
      <c r="HX23" s="729"/>
      <c r="HY23" s="729"/>
      <c r="HZ23" s="729"/>
      <c r="IA23" s="729"/>
      <c r="IB23" s="729"/>
      <c r="IC23" s="729"/>
      <c r="ID23" s="729"/>
      <c r="IE23" s="729"/>
    </row>
    <row r="24" s="625" customFormat="1" ht="32" customHeight="1" spans="1:239">
      <c r="A24" s="642">
        <v>45643</v>
      </c>
      <c r="B24" s="643" t="s">
        <v>466</v>
      </c>
      <c r="C24" s="644" t="s">
        <v>467</v>
      </c>
      <c r="D24" s="645">
        <v>4500154192</v>
      </c>
      <c r="E24" s="646"/>
      <c r="F24" s="645" t="s">
        <v>1535</v>
      </c>
      <c r="G24" s="649" t="s">
        <v>1461</v>
      </c>
      <c r="H24" s="648" t="s">
        <v>84</v>
      </c>
      <c r="I24" s="657">
        <v>960</v>
      </c>
      <c r="J24" s="657">
        <v>0</v>
      </c>
      <c r="K24" s="657">
        <v>4</v>
      </c>
      <c r="L24" s="657">
        <f t="shared" si="0"/>
        <v>240</v>
      </c>
      <c r="M24" s="658">
        <v>45716</v>
      </c>
      <c r="N24" s="658">
        <v>45712</v>
      </c>
      <c r="O24" s="659"/>
      <c r="P24" s="659" t="s">
        <v>1469</v>
      </c>
      <c r="Q24" s="659"/>
      <c r="R24" s="666" t="s">
        <v>469</v>
      </c>
      <c r="S24" s="666"/>
      <c r="T24" s="666" t="s">
        <v>470</v>
      </c>
      <c r="U24" s="666"/>
      <c r="V24" s="666"/>
      <c r="W24" s="650" t="s">
        <v>1536</v>
      </c>
      <c r="X24" s="657" t="s">
        <v>472</v>
      </c>
      <c r="Y24" s="681">
        <v>7.3108</v>
      </c>
      <c r="Z24" s="682">
        <f t="shared" si="48"/>
        <v>7018.368</v>
      </c>
      <c r="AA24" s="657" t="s">
        <v>473</v>
      </c>
      <c r="AB24" s="643" t="s">
        <v>1461</v>
      </c>
      <c r="AC24" s="657" t="s">
        <v>101</v>
      </c>
      <c r="AD24" s="683">
        <f>I24</f>
        <v>960</v>
      </c>
      <c r="AE24" s="683"/>
      <c r="AF24" s="684"/>
      <c r="AG24" s="683"/>
      <c r="AH24" s="683"/>
      <c r="AI24" s="683"/>
      <c r="AJ24" s="694">
        <f t="shared" si="34"/>
        <v>960</v>
      </c>
      <c r="AK24" s="694"/>
      <c r="AL24" s="694"/>
      <c r="AM24" s="694"/>
      <c r="AN24" s="695"/>
      <c r="AO24" s="705"/>
      <c r="AP24" s="694"/>
      <c r="AQ24" s="694">
        <f t="shared" si="26"/>
        <v>240</v>
      </c>
      <c r="AR24" s="706"/>
      <c r="AS24" s="705">
        <f t="shared" si="27"/>
        <v>240</v>
      </c>
      <c r="AT24" s="694">
        <f t="shared" si="28"/>
        <v>240</v>
      </c>
      <c r="AU24" s="694"/>
      <c r="AV24" s="706">
        <f t="shared" si="32"/>
        <v>240</v>
      </c>
      <c r="AW24" s="705"/>
      <c r="AX24" s="694"/>
      <c r="AY24" s="694"/>
      <c r="AZ24" s="706"/>
      <c r="BA24" s="705"/>
      <c r="BB24" s="706"/>
      <c r="BC24" s="715"/>
      <c r="BD24" s="694">
        <f t="shared" si="35"/>
        <v>960</v>
      </c>
      <c r="BE24" s="694"/>
      <c r="BF24" s="694">
        <f t="shared" si="2"/>
        <v>960</v>
      </c>
      <c r="BG24" s="694" t="s">
        <v>102</v>
      </c>
      <c r="BH24" s="694"/>
      <c r="BI24" s="694">
        <f t="shared" si="29"/>
        <v>240</v>
      </c>
      <c r="BJ24" s="694">
        <f t="shared" ref="BJ24:BP24" si="51">BI24</f>
        <v>240</v>
      </c>
      <c r="BK24" s="694">
        <f t="shared" si="51"/>
        <v>240</v>
      </c>
      <c r="BL24" s="694">
        <f t="shared" si="51"/>
        <v>240</v>
      </c>
      <c r="BM24" s="721">
        <f t="shared" si="51"/>
        <v>240</v>
      </c>
      <c r="BN24" s="694">
        <f t="shared" si="51"/>
        <v>240</v>
      </c>
      <c r="BO24" s="721">
        <f t="shared" si="51"/>
        <v>240</v>
      </c>
      <c r="BP24" s="694">
        <f t="shared" si="51"/>
        <v>240</v>
      </c>
      <c r="BQ24" s="721">
        <f t="shared" si="1"/>
        <v>238985</v>
      </c>
      <c r="BR24" s="721">
        <f t="shared" si="40"/>
        <v>23632.25</v>
      </c>
      <c r="BS24" s="721">
        <f t="shared" si="41"/>
        <v>23632.25</v>
      </c>
      <c r="BT24" s="721">
        <f t="shared" si="42"/>
        <v>23504.25</v>
      </c>
      <c r="BU24" s="721">
        <f t="shared" si="43"/>
        <v>23504.25</v>
      </c>
      <c r="BV24" s="721">
        <f t="shared" si="44"/>
        <v>38710.25</v>
      </c>
      <c r="BW24" s="721">
        <f t="shared" si="45"/>
        <v>38710.25</v>
      </c>
      <c r="BX24" s="721">
        <f t="shared" si="46"/>
        <v>24124.25</v>
      </c>
      <c r="BY24" s="721">
        <f t="shared" si="47"/>
        <v>24124.25</v>
      </c>
      <c r="BZ24" s="657"/>
      <c r="CA24" s="729"/>
      <c r="CB24" s="729"/>
      <c r="CC24" s="729"/>
      <c r="CD24" s="729"/>
      <c r="CE24" s="729"/>
      <c r="CF24" s="729"/>
      <c r="CG24" s="729"/>
      <c r="CH24" s="729"/>
      <c r="CI24" s="729"/>
      <c r="CJ24" s="729"/>
      <c r="CK24" s="729"/>
      <c r="CL24" s="729"/>
      <c r="CM24" s="729"/>
      <c r="CN24" s="729"/>
      <c r="CO24" s="729"/>
      <c r="CP24" s="729"/>
      <c r="CQ24" s="729"/>
      <c r="CR24" s="729"/>
      <c r="CS24" s="729"/>
      <c r="CT24" s="729"/>
      <c r="CU24" s="729"/>
      <c r="CV24" s="729"/>
      <c r="CW24" s="729"/>
      <c r="CX24" s="729"/>
      <c r="CY24" s="729"/>
      <c r="CZ24" s="729"/>
      <c r="DA24" s="729"/>
      <c r="DB24" s="729"/>
      <c r="DC24" s="729"/>
      <c r="DD24" s="729"/>
      <c r="DE24" s="729"/>
      <c r="DF24" s="729"/>
      <c r="DG24" s="729"/>
      <c r="DH24" s="729"/>
      <c r="DI24" s="729"/>
      <c r="DJ24" s="729"/>
      <c r="DK24" s="729"/>
      <c r="DL24" s="729"/>
      <c r="DM24" s="729"/>
      <c r="DN24" s="729"/>
      <c r="DO24" s="729"/>
      <c r="DP24" s="729"/>
      <c r="DQ24" s="729"/>
      <c r="DR24" s="729"/>
      <c r="DS24" s="729"/>
      <c r="DT24" s="729"/>
      <c r="DU24" s="729"/>
      <c r="DV24" s="729"/>
      <c r="DW24" s="729"/>
      <c r="DX24" s="729"/>
      <c r="DY24" s="729"/>
      <c r="DZ24" s="729"/>
      <c r="EA24" s="729"/>
      <c r="EB24" s="729"/>
      <c r="EC24" s="729"/>
      <c r="ED24" s="729"/>
      <c r="EE24" s="729"/>
      <c r="EF24" s="729"/>
      <c r="EG24" s="729"/>
      <c r="EH24" s="729"/>
      <c r="EI24" s="729"/>
      <c r="EJ24" s="729"/>
      <c r="EK24" s="729"/>
      <c r="EL24" s="729"/>
      <c r="EM24" s="729"/>
      <c r="EN24" s="729"/>
      <c r="EO24" s="729"/>
      <c r="EP24" s="729"/>
      <c r="EQ24" s="729"/>
      <c r="ER24" s="729"/>
      <c r="ES24" s="729"/>
      <c r="ET24" s="729"/>
      <c r="EU24" s="729"/>
      <c r="EV24" s="729"/>
      <c r="EW24" s="729"/>
      <c r="EX24" s="729"/>
      <c r="EY24" s="729"/>
      <c r="EZ24" s="729"/>
      <c r="FA24" s="729"/>
      <c r="FB24" s="729"/>
      <c r="FC24" s="729"/>
      <c r="FD24" s="729"/>
      <c r="FE24" s="729"/>
      <c r="FF24" s="729"/>
      <c r="FG24" s="729"/>
      <c r="FH24" s="729"/>
      <c r="FI24" s="729"/>
      <c r="FJ24" s="729"/>
      <c r="FK24" s="729"/>
      <c r="FL24" s="729"/>
      <c r="FM24" s="729"/>
      <c r="FN24" s="729"/>
      <c r="FO24" s="729"/>
      <c r="FP24" s="729"/>
      <c r="FQ24" s="729"/>
      <c r="FR24" s="729"/>
      <c r="FS24" s="729"/>
      <c r="FT24" s="729"/>
      <c r="FU24" s="729"/>
      <c r="FV24" s="729"/>
      <c r="FW24" s="729"/>
      <c r="FX24" s="729"/>
      <c r="FY24" s="729"/>
      <c r="FZ24" s="729"/>
      <c r="GA24" s="729"/>
      <c r="GB24" s="729"/>
      <c r="GC24" s="729"/>
      <c r="GD24" s="729"/>
      <c r="GE24" s="729"/>
      <c r="GF24" s="729"/>
      <c r="GG24" s="729"/>
      <c r="GH24" s="729"/>
      <c r="GI24" s="729"/>
      <c r="GJ24" s="729"/>
      <c r="GK24" s="729"/>
      <c r="GL24" s="729"/>
      <c r="GM24" s="729"/>
      <c r="GN24" s="729"/>
      <c r="GO24" s="729"/>
      <c r="GP24" s="729"/>
      <c r="GQ24" s="729"/>
      <c r="GR24" s="729"/>
      <c r="GS24" s="729"/>
      <c r="GT24" s="729"/>
      <c r="GU24" s="729"/>
      <c r="GV24" s="729"/>
      <c r="GW24" s="729"/>
      <c r="GX24" s="729"/>
      <c r="GY24" s="729"/>
      <c r="GZ24" s="729"/>
      <c r="HA24" s="729"/>
      <c r="HB24" s="729"/>
      <c r="HC24" s="729"/>
      <c r="HD24" s="729"/>
      <c r="HE24" s="729"/>
      <c r="HF24" s="729"/>
      <c r="HG24" s="729"/>
      <c r="HH24" s="729"/>
      <c r="HI24" s="729"/>
      <c r="HJ24" s="729"/>
      <c r="HK24" s="729"/>
      <c r="HL24" s="729"/>
      <c r="HM24" s="729"/>
      <c r="HN24" s="729"/>
      <c r="HO24" s="729"/>
      <c r="HP24" s="729"/>
      <c r="HQ24" s="729"/>
      <c r="HR24" s="729"/>
      <c r="HS24" s="729"/>
      <c r="HT24" s="729"/>
      <c r="HU24" s="729"/>
      <c r="HV24" s="729"/>
      <c r="HW24" s="729"/>
      <c r="HX24" s="729"/>
      <c r="HY24" s="729"/>
      <c r="HZ24" s="729"/>
      <c r="IA24" s="729"/>
      <c r="IB24" s="729"/>
      <c r="IC24" s="729"/>
      <c r="ID24" s="729"/>
      <c r="IE24" s="729"/>
    </row>
    <row r="25" s="625" customFormat="1" ht="32" customHeight="1" spans="1:239">
      <c r="A25" s="642">
        <v>45579</v>
      </c>
      <c r="B25" s="643" t="s">
        <v>88</v>
      </c>
      <c r="C25" s="644" t="s">
        <v>89</v>
      </c>
      <c r="D25" s="645">
        <v>4500147525</v>
      </c>
      <c r="E25" s="646" t="s">
        <v>1537</v>
      </c>
      <c r="F25" s="645" t="s">
        <v>1538</v>
      </c>
      <c r="G25" s="649" t="s">
        <v>1472</v>
      </c>
      <c r="H25" s="648" t="s">
        <v>84</v>
      </c>
      <c r="I25" s="657">
        <v>466</v>
      </c>
      <c r="J25" s="657">
        <v>0</v>
      </c>
      <c r="K25" s="657">
        <v>1</v>
      </c>
      <c r="L25" s="657">
        <f t="shared" si="0"/>
        <v>466</v>
      </c>
      <c r="M25" s="658">
        <v>45722</v>
      </c>
      <c r="N25" s="658">
        <v>45719</v>
      </c>
      <c r="O25" s="659" t="s">
        <v>1539</v>
      </c>
      <c r="P25" s="659" t="s">
        <v>1469</v>
      </c>
      <c r="Q25" s="659" t="s">
        <v>504</v>
      </c>
      <c r="R25" s="666" t="s">
        <v>505</v>
      </c>
      <c r="S25" s="666" t="s">
        <v>85</v>
      </c>
      <c r="T25" s="666" t="s">
        <v>343</v>
      </c>
      <c r="U25" s="666"/>
      <c r="V25" s="666"/>
      <c r="W25" s="650" t="s">
        <v>1540</v>
      </c>
      <c r="X25" s="657" t="s">
        <v>98</v>
      </c>
      <c r="Y25" s="681">
        <v>7.1318</v>
      </c>
      <c r="Z25" s="682">
        <f t="shared" si="48"/>
        <v>3323.4188</v>
      </c>
      <c r="AA25" s="657" t="s">
        <v>507</v>
      </c>
      <c r="AB25" s="657" t="s">
        <v>1474</v>
      </c>
      <c r="AC25" s="657" t="s">
        <v>101</v>
      </c>
      <c r="AD25" s="683"/>
      <c r="AE25" s="683"/>
      <c r="AF25" s="684">
        <f>I25</f>
        <v>466</v>
      </c>
      <c r="AG25" s="683"/>
      <c r="AH25" s="683"/>
      <c r="AI25" s="683"/>
      <c r="AJ25" s="694">
        <f t="shared" si="34"/>
        <v>466</v>
      </c>
      <c r="AK25" s="694"/>
      <c r="AL25" s="694"/>
      <c r="AM25" s="694"/>
      <c r="AN25" s="695"/>
      <c r="AO25" s="705"/>
      <c r="AP25" s="694"/>
      <c r="AQ25" s="694">
        <f t="shared" si="26"/>
        <v>116.5</v>
      </c>
      <c r="AR25" s="706"/>
      <c r="AS25" s="705">
        <f t="shared" si="27"/>
        <v>116.5</v>
      </c>
      <c r="AT25" s="694">
        <f t="shared" si="28"/>
        <v>116.5</v>
      </c>
      <c r="AU25" s="694"/>
      <c r="AV25" s="706">
        <f t="shared" si="32"/>
        <v>116.5</v>
      </c>
      <c r="AW25" s="705"/>
      <c r="AX25" s="694"/>
      <c r="AY25" s="694"/>
      <c r="AZ25" s="706"/>
      <c r="BA25" s="705"/>
      <c r="BB25" s="706"/>
      <c r="BC25" s="715"/>
      <c r="BD25" s="694"/>
      <c r="BE25" s="694">
        <f>I25</f>
        <v>466</v>
      </c>
      <c r="BF25" s="694">
        <f t="shared" si="2"/>
        <v>466</v>
      </c>
      <c r="BG25" s="694" t="s">
        <v>102</v>
      </c>
      <c r="BH25" s="694"/>
      <c r="BI25" s="694">
        <f t="shared" si="29"/>
        <v>116.5</v>
      </c>
      <c r="BJ25" s="694">
        <f t="shared" ref="BJ25:BP25" si="52">BI25</f>
        <v>116.5</v>
      </c>
      <c r="BK25" s="694">
        <f t="shared" si="52"/>
        <v>116.5</v>
      </c>
      <c r="BL25" s="694">
        <f t="shared" si="52"/>
        <v>116.5</v>
      </c>
      <c r="BM25" s="721">
        <f t="shared" si="52"/>
        <v>116.5</v>
      </c>
      <c r="BN25" s="694">
        <f t="shared" si="52"/>
        <v>116.5</v>
      </c>
      <c r="BO25" s="721">
        <f t="shared" si="52"/>
        <v>116.5</v>
      </c>
      <c r="BP25" s="694">
        <f t="shared" si="52"/>
        <v>116.5</v>
      </c>
      <c r="BQ25" s="721">
        <f t="shared" si="1"/>
        <v>238491</v>
      </c>
      <c r="BR25" s="721">
        <f t="shared" si="40"/>
        <v>23515.75</v>
      </c>
      <c r="BS25" s="721">
        <f t="shared" si="41"/>
        <v>23515.75</v>
      </c>
      <c r="BT25" s="721">
        <f t="shared" si="42"/>
        <v>23387.75</v>
      </c>
      <c r="BU25" s="721">
        <f t="shared" si="43"/>
        <v>23387.75</v>
      </c>
      <c r="BV25" s="721">
        <f t="shared" si="44"/>
        <v>38593.75</v>
      </c>
      <c r="BW25" s="721">
        <f t="shared" si="45"/>
        <v>38593.75</v>
      </c>
      <c r="BX25" s="721">
        <f t="shared" si="46"/>
        <v>24007.75</v>
      </c>
      <c r="BY25" s="721">
        <f t="shared" si="47"/>
        <v>24007.75</v>
      </c>
      <c r="BZ25" s="657"/>
      <c r="CA25" s="729"/>
      <c r="CB25" s="729"/>
      <c r="CC25" s="729"/>
      <c r="CD25" s="729"/>
      <c r="CE25" s="729"/>
      <c r="CF25" s="729"/>
      <c r="CG25" s="729"/>
      <c r="CH25" s="729"/>
      <c r="CI25" s="729"/>
      <c r="CJ25" s="729"/>
      <c r="CK25" s="729"/>
      <c r="CL25" s="729"/>
      <c r="CM25" s="729"/>
      <c r="CN25" s="729"/>
      <c r="CO25" s="729"/>
      <c r="CP25" s="729"/>
      <c r="CQ25" s="729"/>
      <c r="CR25" s="729"/>
      <c r="CS25" s="729"/>
      <c r="CT25" s="729"/>
      <c r="CU25" s="729"/>
      <c r="CV25" s="729"/>
      <c r="CW25" s="729"/>
      <c r="CX25" s="729"/>
      <c r="CY25" s="729"/>
      <c r="CZ25" s="729"/>
      <c r="DA25" s="729"/>
      <c r="DB25" s="729"/>
      <c r="DC25" s="729"/>
      <c r="DD25" s="729"/>
      <c r="DE25" s="729"/>
      <c r="DF25" s="729"/>
      <c r="DG25" s="729"/>
      <c r="DH25" s="729"/>
      <c r="DI25" s="729"/>
      <c r="DJ25" s="729"/>
      <c r="DK25" s="729"/>
      <c r="DL25" s="729"/>
      <c r="DM25" s="729"/>
      <c r="DN25" s="729"/>
      <c r="DO25" s="729"/>
      <c r="DP25" s="729"/>
      <c r="DQ25" s="729"/>
      <c r="DR25" s="729"/>
      <c r="DS25" s="729"/>
      <c r="DT25" s="729"/>
      <c r="DU25" s="729"/>
      <c r="DV25" s="729"/>
      <c r="DW25" s="729"/>
      <c r="DX25" s="729"/>
      <c r="DY25" s="729"/>
      <c r="DZ25" s="729"/>
      <c r="EA25" s="729"/>
      <c r="EB25" s="729"/>
      <c r="EC25" s="729"/>
      <c r="ED25" s="729"/>
      <c r="EE25" s="729"/>
      <c r="EF25" s="729"/>
      <c r="EG25" s="729"/>
      <c r="EH25" s="729"/>
      <c r="EI25" s="729"/>
      <c r="EJ25" s="729"/>
      <c r="EK25" s="729"/>
      <c r="EL25" s="729"/>
      <c r="EM25" s="729"/>
      <c r="EN25" s="729"/>
      <c r="EO25" s="729"/>
      <c r="EP25" s="729"/>
      <c r="EQ25" s="729"/>
      <c r="ER25" s="729"/>
      <c r="ES25" s="729"/>
      <c r="ET25" s="729"/>
      <c r="EU25" s="729"/>
      <c r="EV25" s="729"/>
      <c r="EW25" s="729"/>
      <c r="EX25" s="729"/>
      <c r="EY25" s="729"/>
      <c r="EZ25" s="729"/>
      <c r="FA25" s="729"/>
      <c r="FB25" s="729"/>
      <c r="FC25" s="729"/>
      <c r="FD25" s="729"/>
      <c r="FE25" s="729"/>
      <c r="FF25" s="729"/>
      <c r="FG25" s="729"/>
      <c r="FH25" s="729"/>
      <c r="FI25" s="729"/>
      <c r="FJ25" s="729"/>
      <c r="FK25" s="729"/>
      <c r="FL25" s="729"/>
      <c r="FM25" s="729"/>
      <c r="FN25" s="729"/>
      <c r="FO25" s="729"/>
      <c r="FP25" s="729"/>
      <c r="FQ25" s="729"/>
      <c r="FR25" s="729"/>
      <c r="FS25" s="729"/>
      <c r="FT25" s="729"/>
      <c r="FU25" s="729"/>
      <c r="FV25" s="729"/>
      <c r="FW25" s="729"/>
      <c r="FX25" s="729"/>
      <c r="FY25" s="729"/>
      <c r="FZ25" s="729"/>
      <c r="GA25" s="729"/>
      <c r="GB25" s="729"/>
      <c r="GC25" s="729"/>
      <c r="GD25" s="729"/>
      <c r="GE25" s="729"/>
      <c r="GF25" s="729"/>
      <c r="GG25" s="729"/>
      <c r="GH25" s="729"/>
      <c r="GI25" s="729"/>
      <c r="GJ25" s="729"/>
      <c r="GK25" s="729"/>
      <c r="GL25" s="729"/>
      <c r="GM25" s="729"/>
      <c r="GN25" s="729"/>
      <c r="GO25" s="729"/>
      <c r="GP25" s="729"/>
      <c r="GQ25" s="729"/>
      <c r="GR25" s="729"/>
      <c r="GS25" s="729"/>
      <c r="GT25" s="729"/>
      <c r="GU25" s="729"/>
      <c r="GV25" s="729"/>
      <c r="GW25" s="729"/>
      <c r="GX25" s="729"/>
      <c r="GY25" s="729"/>
      <c r="GZ25" s="729"/>
      <c r="HA25" s="729"/>
      <c r="HB25" s="729"/>
      <c r="HC25" s="729"/>
      <c r="HD25" s="729"/>
      <c r="HE25" s="729"/>
      <c r="HF25" s="729"/>
      <c r="HG25" s="729"/>
      <c r="HH25" s="729"/>
      <c r="HI25" s="729"/>
      <c r="HJ25" s="729"/>
      <c r="HK25" s="729"/>
      <c r="HL25" s="729"/>
      <c r="HM25" s="729"/>
      <c r="HN25" s="729"/>
      <c r="HO25" s="729"/>
      <c r="HP25" s="729"/>
      <c r="HQ25" s="729"/>
      <c r="HR25" s="729"/>
      <c r="HS25" s="729"/>
      <c r="HT25" s="729"/>
      <c r="HU25" s="729"/>
      <c r="HV25" s="729"/>
      <c r="HW25" s="729"/>
      <c r="HX25" s="729"/>
      <c r="HY25" s="729"/>
      <c r="HZ25" s="729"/>
      <c r="IA25" s="729"/>
      <c r="IB25" s="729"/>
      <c r="IC25" s="729"/>
      <c r="ID25" s="729"/>
      <c r="IE25" s="729"/>
    </row>
    <row r="26" s="625" customFormat="1" ht="35" customHeight="1" spans="1:239">
      <c r="A26" s="642">
        <v>45637</v>
      </c>
      <c r="B26" s="643" t="s">
        <v>368</v>
      </c>
      <c r="C26" s="644" t="s">
        <v>1541</v>
      </c>
      <c r="D26" s="645">
        <v>4500153609</v>
      </c>
      <c r="E26" s="646" t="s">
        <v>1542</v>
      </c>
      <c r="F26" s="645" t="s">
        <v>1543</v>
      </c>
      <c r="G26" s="649" t="s">
        <v>1461</v>
      </c>
      <c r="H26" s="648" t="s">
        <v>84</v>
      </c>
      <c r="I26" s="657">
        <v>376</v>
      </c>
      <c r="J26" s="657">
        <v>0</v>
      </c>
      <c r="K26" s="657">
        <v>4</v>
      </c>
      <c r="L26" s="657">
        <f t="shared" si="0"/>
        <v>94</v>
      </c>
      <c r="M26" s="658">
        <v>45726</v>
      </c>
      <c r="N26" s="658">
        <v>45722</v>
      </c>
      <c r="O26" s="659"/>
      <c r="P26" s="659" t="s">
        <v>1469</v>
      </c>
      <c r="Q26" s="659" t="s">
        <v>518</v>
      </c>
      <c r="R26" s="666" t="s">
        <v>316</v>
      </c>
      <c r="S26" s="666"/>
      <c r="T26" s="666" t="s">
        <v>85</v>
      </c>
      <c r="U26" s="666"/>
      <c r="V26" s="666"/>
      <c r="W26" s="650" t="s">
        <v>1544</v>
      </c>
      <c r="X26" s="657" t="s">
        <v>373</v>
      </c>
      <c r="Y26" s="681">
        <v>7.3277</v>
      </c>
      <c r="Z26" s="682">
        <f t="shared" si="48"/>
        <v>2755.2152</v>
      </c>
      <c r="AA26" s="657" t="s">
        <v>520</v>
      </c>
      <c r="AB26" s="643" t="s">
        <v>1461</v>
      </c>
      <c r="AC26" s="657" t="s">
        <v>101</v>
      </c>
      <c r="AD26" s="683">
        <f>I26</f>
        <v>376</v>
      </c>
      <c r="AE26" s="683"/>
      <c r="AF26" s="684"/>
      <c r="AG26" s="683"/>
      <c r="AH26" s="683"/>
      <c r="AI26" s="683"/>
      <c r="AJ26" s="694">
        <f t="shared" si="34"/>
        <v>376</v>
      </c>
      <c r="AK26" s="694"/>
      <c r="AL26" s="694"/>
      <c r="AM26" s="694"/>
      <c r="AN26" s="695"/>
      <c r="AO26" s="705"/>
      <c r="AP26" s="694"/>
      <c r="AQ26" s="694">
        <f t="shared" si="26"/>
        <v>94</v>
      </c>
      <c r="AR26" s="706"/>
      <c r="AS26" s="705">
        <f t="shared" si="27"/>
        <v>94</v>
      </c>
      <c r="AT26" s="694">
        <f t="shared" si="28"/>
        <v>94</v>
      </c>
      <c r="AU26" s="694"/>
      <c r="AV26" s="706">
        <f t="shared" si="32"/>
        <v>94</v>
      </c>
      <c r="AW26" s="705"/>
      <c r="AX26" s="694"/>
      <c r="AY26" s="694"/>
      <c r="AZ26" s="706"/>
      <c r="BA26" s="705"/>
      <c r="BB26" s="706"/>
      <c r="BC26" s="715"/>
      <c r="BD26" s="694">
        <f>I26</f>
        <v>376</v>
      </c>
      <c r="BE26" s="694"/>
      <c r="BF26" s="694">
        <f t="shared" si="2"/>
        <v>376</v>
      </c>
      <c r="BG26" s="694" t="s">
        <v>102</v>
      </c>
      <c r="BH26" s="694"/>
      <c r="BI26" s="694">
        <f t="shared" si="29"/>
        <v>94</v>
      </c>
      <c r="BJ26" s="694">
        <f t="shared" ref="BJ26:BP26" si="53">BI26</f>
        <v>94</v>
      </c>
      <c r="BK26" s="694">
        <f t="shared" si="53"/>
        <v>94</v>
      </c>
      <c r="BL26" s="694">
        <f t="shared" si="53"/>
        <v>94</v>
      </c>
      <c r="BM26" s="721">
        <f t="shared" si="53"/>
        <v>94</v>
      </c>
      <c r="BN26" s="694">
        <f t="shared" si="53"/>
        <v>94</v>
      </c>
      <c r="BO26" s="721">
        <f t="shared" si="53"/>
        <v>94</v>
      </c>
      <c r="BP26" s="694">
        <f t="shared" si="53"/>
        <v>94</v>
      </c>
      <c r="BQ26" s="721">
        <f t="shared" si="1"/>
        <v>238401</v>
      </c>
      <c r="BR26" s="721">
        <f t="shared" si="40"/>
        <v>23421.75</v>
      </c>
      <c r="BS26" s="721">
        <f t="shared" si="41"/>
        <v>23421.75</v>
      </c>
      <c r="BT26" s="721">
        <f t="shared" si="42"/>
        <v>23293.75</v>
      </c>
      <c r="BU26" s="721">
        <f t="shared" si="43"/>
        <v>23293.75</v>
      </c>
      <c r="BV26" s="721">
        <f t="shared" si="44"/>
        <v>38499.75</v>
      </c>
      <c r="BW26" s="721">
        <f t="shared" si="45"/>
        <v>38499.75</v>
      </c>
      <c r="BX26" s="721">
        <f t="shared" si="46"/>
        <v>23913.75</v>
      </c>
      <c r="BY26" s="721">
        <f t="shared" si="47"/>
        <v>23913.75</v>
      </c>
      <c r="BZ26" s="657"/>
      <c r="CA26" s="729"/>
      <c r="CB26" s="729"/>
      <c r="CC26" s="729"/>
      <c r="CD26" s="729"/>
      <c r="CE26" s="729"/>
      <c r="CF26" s="729"/>
      <c r="CG26" s="729"/>
      <c r="CH26" s="729"/>
      <c r="CI26" s="729"/>
      <c r="CJ26" s="729"/>
      <c r="CK26" s="729"/>
      <c r="CL26" s="729"/>
      <c r="CM26" s="729"/>
      <c r="CN26" s="729"/>
      <c r="CO26" s="729"/>
      <c r="CP26" s="729"/>
      <c r="CQ26" s="729"/>
      <c r="CR26" s="729"/>
      <c r="CS26" s="729"/>
      <c r="CT26" s="729"/>
      <c r="CU26" s="729"/>
      <c r="CV26" s="729"/>
      <c r="CW26" s="729"/>
      <c r="CX26" s="729"/>
      <c r="CY26" s="729"/>
      <c r="CZ26" s="729"/>
      <c r="DA26" s="729"/>
      <c r="DB26" s="729"/>
      <c r="DC26" s="729"/>
      <c r="DD26" s="729"/>
      <c r="DE26" s="729"/>
      <c r="DF26" s="729"/>
      <c r="DG26" s="729"/>
      <c r="DH26" s="729"/>
      <c r="DI26" s="729"/>
      <c r="DJ26" s="729"/>
      <c r="DK26" s="729"/>
      <c r="DL26" s="729"/>
      <c r="DM26" s="729"/>
      <c r="DN26" s="729"/>
      <c r="DO26" s="729"/>
      <c r="DP26" s="729"/>
      <c r="DQ26" s="729"/>
      <c r="DR26" s="729"/>
      <c r="DS26" s="729"/>
      <c r="DT26" s="729"/>
      <c r="DU26" s="729"/>
      <c r="DV26" s="729"/>
      <c r="DW26" s="729"/>
      <c r="DX26" s="729"/>
      <c r="DY26" s="729"/>
      <c r="DZ26" s="729"/>
      <c r="EA26" s="729"/>
      <c r="EB26" s="729"/>
      <c r="EC26" s="729"/>
      <c r="ED26" s="729"/>
      <c r="EE26" s="729"/>
      <c r="EF26" s="729"/>
      <c r="EG26" s="729"/>
      <c r="EH26" s="729"/>
      <c r="EI26" s="729"/>
      <c r="EJ26" s="729"/>
      <c r="EK26" s="729"/>
      <c r="EL26" s="729"/>
      <c r="EM26" s="729"/>
      <c r="EN26" s="729"/>
      <c r="EO26" s="729"/>
      <c r="EP26" s="729"/>
      <c r="EQ26" s="729"/>
      <c r="ER26" s="729"/>
      <c r="ES26" s="729"/>
      <c r="ET26" s="729"/>
      <c r="EU26" s="729"/>
      <c r="EV26" s="729"/>
      <c r="EW26" s="729"/>
      <c r="EX26" s="729"/>
      <c r="EY26" s="729"/>
      <c r="EZ26" s="729"/>
      <c r="FA26" s="729"/>
      <c r="FB26" s="729"/>
      <c r="FC26" s="729"/>
      <c r="FD26" s="729"/>
      <c r="FE26" s="729"/>
      <c r="FF26" s="729"/>
      <c r="FG26" s="729"/>
      <c r="FH26" s="729"/>
      <c r="FI26" s="729"/>
      <c r="FJ26" s="729"/>
      <c r="FK26" s="729"/>
      <c r="FL26" s="729"/>
      <c r="FM26" s="729"/>
      <c r="FN26" s="729"/>
      <c r="FO26" s="729"/>
      <c r="FP26" s="729"/>
      <c r="FQ26" s="729"/>
      <c r="FR26" s="729"/>
      <c r="FS26" s="729"/>
      <c r="FT26" s="729"/>
      <c r="FU26" s="729"/>
      <c r="FV26" s="729"/>
      <c r="FW26" s="729"/>
      <c r="FX26" s="729"/>
      <c r="FY26" s="729"/>
      <c r="FZ26" s="729"/>
      <c r="GA26" s="729"/>
      <c r="GB26" s="729"/>
      <c r="GC26" s="729"/>
      <c r="GD26" s="729"/>
      <c r="GE26" s="729"/>
      <c r="GF26" s="729"/>
      <c r="GG26" s="729"/>
      <c r="GH26" s="729"/>
      <c r="GI26" s="729"/>
      <c r="GJ26" s="729"/>
      <c r="GK26" s="729"/>
      <c r="GL26" s="729"/>
      <c r="GM26" s="729"/>
      <c r="GN26" s="729"/>
      <c r="GO26" s="729"/>
      <c r="GP26" s="729"/>
      <c r="GQ26" s="729"/>
      <c r="GR26" s="729"/>
      <c r="GS26" s="729"/>
      <c r="GT26" s="729"/>
      <c r="GU26" s="729"/>
      <c r="GV26" s="729"/>
      <c r="GW26" s="729"/>
      <c r="GX26" s="729"/>
      <c r="GY26" s="729"/>
      <c r="GZ26" s="729"/>
      <c r="HA26" s="729"/>
      <c r="HB26" s="729"/>
      <c r="HC26" s="729"/>
      <c r="HD26" s="729"/>
      <c r="HE26" s="729"/>
      <c r="HF26" s="729"/>
      <c r="HG26" s="729"/>
      <c r="HH26" s="729"/>
      <c r="HI26" s="729"/>
      <c r="HJ26" s="729"/>
      <c r="HK26" s="729"/>
      <c r="HL26" s="729"/>
      <c r="HM26" s="729"/>
      <c r="HN26" s="729"/>
      <c r="HO26" s="729"/>
      <c r="HP26" s="729"/>
      <c r="HQ26" s="729"/>
      <c r="HR26" s="729"/>
      <c r="HS26" s="729"/>
      <c r="HT26" s="729"/>
      <c r="HU26" s="729"/>
      <c r="HV26" s="729"/>
      <c r="HW26" s="729"/>
      <c r="HX26" s="729"/>
      <c r="HY26" s="729"/>
      <c r="HZ26" s="729"/>
      <c r="IA26" s="729"/>
      <c r="IB26" s="729"/>
      <c r="IC26" s="729"/>
      <c r="ID26" s="729"/>
      <c r="IE26" s="729"/>
    </row>
    <row r="27" s="625" customFormat="1" ht="35" customHeight="1" spans="1:239">
      <c r="A27" s="642">
        <v>45637</v>
      </c>
      <c r="B27" s="643" t="s">
        <v>368</v>
      </c>
      <c r="C27" s="644" t="s">
        <v>369</v>
      </c>
      <c r="D27" s="645">
        <v>4500153723</v>
      </c>
      <c r="E27" s="646" t="s">
        <v>1545</v>
      </c>
      <c r="F27" s="645" t="s">
        <v>1546</v>
      </c>
      <c r="G27" s="649" t="s">
        <v>1461</v>
      </c>
      <c r="H27" s="648" t="s">
        <v>84</v>
      </c>
      <c r="I27" s="657">
        <v>124</v>
      </c>
      <c r="J27" s="657">
        <v>0</v>
      </c>
      <c r="K27" s="657">
        <v>4</v>
      </c>
      <c r="L27" s="657">
        <f t="shared" si="0"/>
        <v>31</v>
      </c>
      <c r="M27" s="658">
        <v>45726</v>
      </c>
      <c r="N27" s="658">
        <v>45722</v>
      </c>
      <c r="O27" s="659"/>
      <c r="P27" s="659" t="s">
        <v>1469</v>
      </c>
      <c r="Q27" s="659" t="s">
        <v>518</v>
      </c>
      <c r="R27" s="666" t="s">
        <v>316</v>
      </c>
      <c r="S27" s="666"/>
      <c r="T27" s="666" t="s">
        <v>85</v>
      </c>
      <c r="U27" s="666"/>
      <c r="V27" s="666"/>
      <c r="W27" s="650" t="s">
        <v>1547</v>
      </c>
      <c r="X27" s="657" t="s">
        <v>373</v>
      </c>
      <c r="Y27" s="681">
        <v>7.0298</v>
      </c>
      <c r="Z27" s="682">
        <f t="shared" si="48"/>
        <v>871.6952</v>
      </c>
      <c r="AA27" s="657" t="s">
        <v>523</v>
      </c>
      <c r="AB27" s="643" t="s">
        <v>1461</v>
      </c>
      <c r="AC27" s="657" t="s">
        <v>101</v>
      </c>
      <c r="AD27" s="683">
        <f>I27</f>
        <v>124</v>
      </c>
      <c r="AE27" s="683"/>
      <c r="AF27" s="684"/>
      <c r="AG27" s="683"/>
      <c r="AH27" s="683"/>
      <c r="AI27" s="683"/>
      <c r="AJ27" s="694">
        <f t="shared" si="34"/>
        <v>124</v>
      </c>
      <c r="AK27" s="694"/>
      <c r="AL27" s="694"/>
      <c r="AM27" s="694"/>
      <c r="AN27" s="695"/>
      <c r="AO27" s="705"/>
      <c r="AP27" s="694"/>
      <c r="AQ27" s="694">
        <f t="shared" si="26"/>
        <v>31</v>
      </c>
      <c r="AR27" s="706"/>
      <c r="AS27" s="705">
        <f t="shared" si="27"/>
        <v>31</v>
      </c>
      <c r="AT27" s="694">
        <f t="shared" si="28"/>
        <v>31</v>
      </c>
      <c r="AU27" s="694"/>
      <c r="AV27" s="706">
        <f t="shared" si="32"/>
        <v>31</v>
      </c>
      <c r="AW27" s="705"/>
      <c r="AX27" s="694"/>
      <c r="AY27" s="694"/>
      <c r="AZ27" s="706"/>
      <c r="BA27" s="705"/>
      <c r="BB27" s="706"/>
      <c r="BC27" s="715"/>
      <c r="BD27" s="694">
        <f>I27</f>
        <v>124</v>
      </c>
      <c r="BE27" s="694"/>
      <c r="BF27" s="694">
        <f t="shared" si="2"/>
        <v>124</v>
      </c>
      <c r="BG27" s="694" t="s">
        <v>102</v>
      </c>
      <c r="BH27" s="694"/>
      <c r="BI27" s="694">
        <f t="shared" si="29"/>
        <v>31</v>
      </c>
      <c r="BJ27" s="694">
        <f t="shared" ref="BJ27:BP27" si="54">BI27</f>
        <v>31</v>
      </c>
      <c r="BK27" s="694">
        <f t="shared" si="54"/>
        <v>31</v>
      </c>
      <c r="BL27" s="694">
        <f t="shared" si="54"/>
        <v>31</v>
      </c>
      <c r="BM27" s="721">
        <f t="shared" si="54"/>
        <v>31</v>
      </c>
      <c r="BN27" s="694">
        <f t="shared" si="54"/>
        <v>31</v>
      </c>
      <c r="BO27" s="721">
        <f t="shared" si="54"/>
        <v>31</v>
      </c>
      <c r="BP27" s="694">
        <f t="shared" si="54"/>
        <v>31</v>
      </c>
      <c r="BQ27" s="721">
        <f t="shared" si="1"/>
        <v>238149</v>
      </c>
      <c r="BR27" s="721">
        <f t="shared" si="40"/>
        <v>23390.75</v>
      </c>
      <c r="BS27" s="721">
        <f t="shared" si="41"/>
        <v>23390.75</v>
      </c>
      <c r="BT27" s="721">
        <f t="shared" si="42"/>
        <v>23262.75</v>
      </c>
      <c r="BU27" s="721">
        <f t="shared" si="43"/>
        <v>23262.75</v>
      </c>
      <c r="BV27" s="721">
        <f t="shared" si="44"/>
        <v>38468.75</v>
      </c>
      <c r="BW27" s="721">
        <f t="shared" si="45"/>
        <v>38468.75</v>
      </c>
      <c r="BX27" s="721">
        <f t="shared" si="46"/>
        <v>23882.75</v>
      </c>
      <c r="BY27" s="721">
        <f t="shared" si="47"/>
        <v>23882.75</v>
      </c>
      <c r="BZ27" s="657"/>
      <c r="CA27" s="729"/>
      <c r="CB27" s="729"/>
      <c r="CC27" s="729"/>
      <c r="CD27" s="729"/>
      <c r="CE27" s="729"/>
      <c r="CF27" s="729"/>
      <c r="CG27" s="729"/>
      <c r="CH27" s="729"/>
      <c r="CI27" s="729"/>
      <c r="CJ27" s="729"/>
      <c r="CK27" s="729"/>
      <c r="CL27" s="729"/>
      <c r="CM27" s="729"/>
      <c r="CN27" s="729"/>
      <c r="CO27" s="729"/>
      <c r="CP27" s="729"/>
      <c r="CQ27" s="729"/>
      <c r="CR27" s="729"/>
      <c r="CS27" s="729"/>
      <c r="CT27" s="729"/>
      <c r="CU27" s="729"/>
      <c r="CV27" s="729"/>
      <c r="CW27" s="729"/>
      <c r="CX27" s="729"/>
      <c r="CY27" s="729"/>
      <c r="CZ27" s="729"/>
      <c r="DA27" s="729"/>
      <c r="DB27" s="729"/>
      <c r="DC27" s="729"/>
      <c r="DD27" s="729"/>
      <c r="DE27" s="729"/>
      <c r="DF27" s="729"/>
      <c r="DG27" s="729"/>
      <c r="DH27" s="729"/>
      <c r="DI27" s="729"/>
      <c r="DJ27" s="729"/>
      <c r="DK27" s="729"/>
      <c r="DL27" s="729"/>
      <c r="DM27" s="729"/>
      <c r="DN27" s="729"/>
      <c r="DO27" s="729"/>
      <c r="DP27" s="729"/>
      <c r="DQ27" s="729"/>
      <c r="DR27" s="729"/>
      <c r="DS27" s="729"/>
      <c r="DT27" s="729"/>
      <c r="DU27" s="729"/>
      <c r="DV27" s="729"/>
      <c r="DW27" s="729"/>
      <c r="DX27" s="729"/>
      <c r="DY27" s="729"/>
      <c r="DZ27" s="729"/>
      <c r="EA27" s="729"/>
      <c r="EB27" s="729"/>
      <c r="EC27" s="729"/>
      <c r="ED27" s="729"/>
      <c r="EE27" s="729"/>
      <c r="EF27" s="729"/>
      <c r="EG27" s="729"/>
      <c r="EH27" s="729"/>
      <c r="EI27" s="729"/>
      <c r="EJ27" s="729"/>
      <c r="EK27" s="729"/>
      <c r="EL27" s="729"/>
      <c r="EM27" s="729"/>
      <c r="EN27" s="729"/>
      <c r="EO27" s="729"/>
      <c r="EP27" s="729"/>
      <c r="EQ27" s="729"/>
      <c r="ER27" s="729"/>
      <c r="ES27" s="729"/>
      <c r="ET27" s="729"/>
      <c r="EU27" s="729"/>
      <c r="EV27" s="729"/>
      <c r="EW27" s="729"/>
      <c r="EX27" s="729"/>
      <c r="EY27" s="729"/>
      <c r="EZ27" s="729"/>
      <c r="FA27" s="729"/>
      <c r="FB27" s="729"/>
      <c r="FC27" s="729"/>
      <c r="FD27" s="729"/>
      <c r="FE27" s="729"/>
      <c r="FF27" s="729"/>
      <c r="FG27" s="729"/>
      <c r="FH27" s="729"/>
      <c r="FI27" s="729"/>
      <c r="FJ27" s="729"/>
      <c r="FK27" s="729"/>
      <c r="FL27" s="729"/>
      <c r="FM27" s="729"/>
      <c r="FN27" s="729"/>
      <c r="FO27" s="729"/>
      <c r="FP27" s="729"/>
      <c r="FQ27" s="729"/>
      <c r="FR27" s="729"/>
      <c r="FS27" s="729"/>
      <c r="FT27" s="729"/>
      <c r="FU27" s="729"/>
      <c r="FV27" s="729"/>
      <c r="FW27" s="729"/>
      <c r="FX27" s="729"/>
      <c r="FY27" s="729"/>
      <c r="FZ27" s="729"/>
      <c r="GA27" s="729"/>
      <c r="GB27" s="729"/>
      <c r="GC27" s="729"/>
      <c r="GD27" s="729"/>
      <c r="GE27" s="729"/>
      <c r="GF27" s="729"/>
      <c r="GG27" s="729"/>
      <c r="GH27" s="729"/>
      <c r="GI27" s="729"/>
      <c r="GJ27" s="729"/>
      <c r="GK27" s="729"/>
      <c r="GL27" s="729"/>
      <c r="GM27" s="729"/>
      <c r="GN27" s="729"/>
      <c r="GO27" s="729"/>
      <c r="GP27" s="729"/>
      <c r="GQ27" s="729"/>
      <c r="GR27" s="729"/>
      <c r="GS27" s="729"/>
      <c r="GT27" s="729"/>
      <c r="GU27" s="729"/>
      <c r="GV27" s="729"/>
      <c r="GW27" s="729"/>
      <c r="GX27" s="729"/>
      <c r="GY27" s="729"/>
      <c r="GZ27" s="729"/>
      <c r="HA27" s="729"/>
      <c r="HB27" s="729"/>
      <c r="HC27" s="729"/>
      <c r="HD27" s="729"/>
      <c r="HE27" s="729"/>
      <c r="HF27" s="729"/>
      <c r="HG27" s="729"/>
      <c r="HH27" s="729"/>
      <c r="HI27" s="729"/>
      <c r="HJ27" s="729"/>
      <c r="HK27" s="729"/>
      <c r="HL27" s="729"/>
      <c r="HM27" s="729"/>
      <c r="HN27" s="729"/>
      <c r="HO27" s="729"/>
      <c r="HP27" s="729"/>
      <c r="HQ27" s="729"/>
      <c r="HR27" s="729"/>
      <c r="HS27" s="729"/>
      <c r="HT27" s="729"/>
      <c r="HU27" s="729"/>
      <c r="HV27" s="729"/>
      <c r="HW27" s="729"/>
      <c r="HX27" s="729"/>
      <c r="HY27" s="729"/>
      <c r="HZ27" s="729"/>
      <c r="IA27" s="729"/>
      <c r="IB27" s="729"/>
      <c r="IC27" s="729"/>
      <c r="ID27" s="729"/>
      <c r="IE27" s="729"/>
    </row>
    <row r="28" s="625" customFormat="1" ht="35" customHeight="1" spans="1:239">
      <c r="A28" s="642">
        <v>45681</v>
      </c>
      <c r="B28" s="643" t="s">
        <v>533</v>
      </c>
      <c r="C28" s="644" t="s">
        <v>534</v>
      </c>
      <c r="D28" s="645">
        <v>4500156433</v>
      </c>
      <c r="E28" s="646" t="s">
        <v>535</v>
      </c>
      <c r="F28" s="645" t="s">
        <v>1548</v>
      </c>
      <c r="G28" s="649" t="s">
        <v>1508</v>
      </c>
      <c r="H28" s="648" t="s">
        <v>442</v>
      </c>
      <c r="I28" s="657">
        <v>2400</v>
      </c>
      <c r="J28" s="657">
        <v>0</v>
      </c>
      <c r="K28" s="657">
        <v>4</v>
      </c>
      <c r="L28" s="657">
        <f t="shared" si="0"/>
        <v>600</v>
      </c>
      <c r="M28" s="658">
        <v>45729</v>
      </c>
      <c r="N28" s="658">
        <v>45726</v>
      </c>
      <c r="O28" s="659"/>
      <c r="P28" s="659" t="s">
        <v>1469</v>
      </c>
      <c r="Q28" s="659" t="s">
        <v>539</v>
      </c>
      <c r="R28" s="666" t="s">
        <v>540</v>
      </c>
      <c r="S28" s="666"/>
      <c r="T28" s="666" t="s">
        <v>541</v>
      </c>
      <c r="U28" s="666"/>
      <c r="V28" s="666" t="s">
        <v>542</v>
      </c>
      <c r="W28" s="650" t="s">
        <v>1549</v>
      </c>
      <c r="X28" s="657" t="s">
        <v>138</v>
      </c>
      <c r="Y28" s="681">
        <v>7.294</v>
      </c>
      <c r="Z28" s="682">
        <f t="shared" ref="Z28:Z36" si="55">Y28*I28</f>
        <v>17505.6</v>
      </c>
      <c r="AA28" s="657" t="s">
        <v>544</v>
      </c>
      <c r="AB28" s="643" t="s">
        <v>1550</v>
      </c>
      <c r="AC28" s="657" t="s">
        <v>101</v>
      </c>
      <c r="AD28" s="683">
        <f>I28</f>
        <v>2400</v>
      </c>
      <c r="AE28" s="683"/>
      <c r="AF28" s="684"/>
      <c r="AG28" s="683"/>
      <c r="AH28" s="683"/>
      <c r="AI28" s="683"/>
      <c r="AJ28" s="694"/>
      <c r="AK28" s="694"/>
      <c r="AL28" s="694"/>
      <c r="AM28" s="694"/>
      <c r="AN28" s="695">
        <f>I28</f>
        <v>2400</v>
      </c>
      <c r="AO28" s="705"/>
      <c r="AP28" s="694"/>
      <c r="AQ28" s="694">
        <f t="shared" si="26"/>
        <v>600</v>
      </c>
      <c r="AR28" s="706"/>
      <c r="AS28" s="694">
        <f t="shared" si="27"/>
        <v>600</v>
      </c>
      <c r="AT28" s="694">
        <f>I28/4</f>
        <v>600</v>
      </c>
      <c r="AU28" s="694"/>
      <c r="AV28" s="706">
        <f>I28/4</f>
        <v>600</v>
      </c>
      <c r="AW28" s="705"/>
      <c r="AX28" s="694"/>
      <c r="AY28" s="694"/>
      <c r="AZ28" s="706"/>
      <c r="BA28" s="705"/>
      <c r="BB28" s="706"/>
      <c r="BC28" s="715"/>
      <c r="BD28" s="694"/>
      <c r="BE28" s="694">
        <f>I28</f>
        <v>2400</v>
      </c>
      <c r="BF28" s="694">
        <f t="shared" si="2"/>
        <v>2400</v>
      </c>
      <c r="BG28" s="694" t="s">
        <v>102</v>
      </c>
      <c r="BH28" s="694"/>
      <c r="BI28" s="694">
        <f t="shared" si="29"/>
        <v>600</v>
      </c>
      <c r="BJ28" s="694">
        <f t="shared" ref="BJ28:BP28" si="56">BI28</f>
        <v>600</v>
      </c>
      <c r="BK28" s="694">
        <f t="shared" si="56"/>
        <v>600</v>
      </c>
      <c r="BL28" s="694">
        <f t="shared" si="56"/>
        <v>600</v>
      </c>
      <c r="BM28" s="721">
        <f t="shared" si="56"/>
        <v>600</v>
      </c>
      <c r="BN28" s="694">
        <f t="shared" si="56"/>
        <v>600</v>
      </c>
      <c r="BO28" s="721">
        <f t="shared" si="56"/>
        <v>600</v>
      </c>
      <c r="BP28" s="694">
        <f t="shared" si="56"/>
        <v>600</v>
      </c>
      <c r="BQ28" s="721">
        <f t="shared" si="1"/>
        <v>240425</v>
      </c>
      <c r="BR28" s="721">
        <f t="shared" si="40"/>
        <v>22790.75</v>
      </c>
      <c r="BS28" s="721">
        <f t="shared" si="41"/>
        <v>22790.75</v>
      </c>
      <c r="BT28" s="721">
        <f t="shared" si="42"/>
        <v>22662.75</v>
      </c>
      <c r="BU28" s="721">
        <f t="shared" si="43"/>
        <v>22662.75</v>
      </c>
      <c r="BV28" s="721">
        <f t="shared" si="44"/>
        <v>37868.75</v>
      </c>
      <c r="BW28" s="721">
        <f t="shared" si="45"/>
        <v>37868.75</v>
      </c>
      <c r="BX28" s="721">
        <f t="shared" si="46"/>
        <v>23282.75</v>
      </c>
      <c r="BY28" s="721">
        <f t="shared" si="47"/>
        <v>23282.75</v>
      </c>
      <c r="BZ28" s="657"/>
      <c r="CA28" s="729"/>
      <c r="CB28" s="729"/>
      <c r="CC28" s="729"/>
      <c r="CD28" s="729"/>
      <c r="CE28" s="729"/>
      <c r="CF28" s="729"/>
      <c r="CG28" s="729"/>
      <c r="CH28" s="729"/>
      <c r="CI28" s="729"/>
      <c r="CJ28" s="729"/>
      <c r="CK28" s="729"/>
      <c r="CL28" s="729"/>
      <c r="CM28" s="729"/>
      <c r="CN28" s="729"/>
      <c r="CO28" s="729"/>
      <c r="CP28" s="729"/>
      <c r="CQ28" s="729"/>
      <c r="CR28" s="729"/>
      <c r="CS28" s="729"/>
      <c r="CT28" s="729"/>
      <c r="CU28" s="729"/>
      <c r="CV28" s="729"/>
      <c r="CW28" s="729"/>
      <c r="CX28" s="729"/>
      <c r="CY28" s="729"/>
      <c r="CZ28" s="729"/>
      <c r="DA28" s="729"/>
      <c r="DB28" s="729"/>
      <c r="DC28" s="729"/>
      <c r="DD28" s="729"/>
      <c r="DE28" s="729"/>
      <c r="DF28" s="729"/>
      <c r="DG28" s="729"/>
      <c r="DH28" s="729"/>
      <c r="DI28" s="729"/>
      <c r="DJ28" s="729"/>
      <c r="DK28" s="729"/>
      <c r="DL28" s="729"/>
      <c r="DM28" s="729"/>
      <c r="DN28" s="729"/>
      <c r="DO28" s="729"/>
      <c r="DP28" s="729"/>
      <c r="DQ28" s="729"/>
      <c r="DR28" s="729"/>
      <c r="DS28" s="729"/>
      <c r="DT28" s="729"/>
      <c r="DU28" s="729"/>
      <c r="DV28" s="729"/>
      <c r="DW28" s="729"/>
      <c r="DX28" s="729"/>
      <c r="DY28" s="729"/>
      <c r="DZ28" s="729"/>
      <c r="EA28" s="729"/>
      <c r="EB28" s="729"/>
      <c r="EC28" s="729"/>
      <c r="ED28" s="729"/>
      <c r="EE28" s="729"/>
      <c r="EF28" s="729"/>
      <c r="EG28" s="729"/>
      <c r="EH28" s="729"/>
      <c r="EI28" s="729"/>
      <c r="EJ28" s="729"/>
      <c r="EK28" s="729"/>
      <c r="EL28" s="729"/>
      <c r="EM28" s="729"/>
      <c r="EN28" s="729"/>
      <c r="EO28" s="729"/>
      <c r="EP28" s="729"/>
      <c r="EQ28" s="729"/>
      <c r="ER28" s="729"/>
      <c r="ES28" s="729"/>
      <c r="ET28" s="729"/>
      <c r="EU28" s="729"/>
      <c r="EV28" s="729"/>
      <c r="EW28" s="729"/>
      <c r="EX28" s="729"/>
      <c r="EY28" s="729"/>
      <c r="EZ28" s="729"/>
      <c r="FA28" s="729"/>
      <c r="FB28" s="729"/>
      <c r="FC28" s="729"/>
      <c r="FD28" s="729"/>
      <c r="FE28" s="729"/>
      <c r="FF28" s="729"/>
      <c r="FG28" s="729"/>
      <c r="FH28" s="729"/>
      <c r="FI28" s="729"/>
      <c r="FJ28" s="729"/>
      <c r="FK28" s="729"/>
      <c r="FL28" s="729"/>
      <c r="FM28" s="729"/>
      <c r="FN28" s="729"/>
      <c r="FO28" s="729"/>
      <c r="FP28" s="729"/>
      <c r="FQ28" s="729"/>
      <c r="FR28" s="729"/>
      <c r="FS28" s="729"/>
      <c r="FT28" s="729"/>
      <c r="FU28" s="729"/>
      <c r="FV28" s="729"/>
      <c r="FW28" s="729"/>
      <c r="FX28" s="729"/>
      <c r="FY28" s="729"/>
      <c r="FZ28" s="729"/>
      <c r="GA28" s="729"/>
      <c r="GB28" s="729"/>
      <c r="GC28" s="729"/>
      <c r="GD28" s="729"/>
      <c r="GE28" s="729"/>
      <c r="GF28" s="729"/>
      <c r="GG28" s="729"/>
      <c r="GH28" s="729"/>
      <c r="GI28" s="729"/>
      <c r="GJ28" s="729"/>
      <c r="GK28" s="729"/>
      <c r="GL28" s="729"/>
      <c r="GM28" s="729"/>
      <c r="GN28" s="729"/>
      <c r="GO28" s="729"/>
      <c r="GP28" s="729"/>
      <c r="GQ28" s="729"/>
      <c r="GR28" s="729"/>
      <c r="GS28" s="729"/>
      <c r="GT28" s="729"/>
      <c r="GU28" s="729"/>
      <c r="GV28" s="729"/>
      <c r="GW28" s="729"/>
      <c r="GX28" s="729"/>
      <c r="GY28" s="729"/>
      <c r="GZ28" s="729"/>
      <c r="HA28" s="729"/>
      <c r="HB28" s="729"/>
      <c r="HC28" s="729"/>
      <c r="HD28" s="729"/>
      <c r="HE28" s="729"/>
      <c r="HF28" s="729"/>
      <c r="HG28" s="729"/>
      <c r="HH28" s="729"/>
      <c r="HI28" s="729"/>
      <c r="HJ28" s="729"/>
      <c r="HK28" s="729"/>
      <c r="HL28" s="729"/>
      <c r="HM28" s="729"/>
      <c r="HN28" s="729"/>
      <c r="HO28" s="729"/>
      <c r="HP28" s="729"/>
      <c r="HQ28" s="729"/>
      <c r="HR28" s="729"/>
      <c r="HS28" s="729"/>
      <c r="HT28" s="729"/>
      <c r="HU28" s="729"/>
      <c r="HV28" s="729"/>
      <c r="HW28" s="729"/>
      <c r="HX28" s="729"/>
      <c r="HY28" s="729"/>
      <c r="HZ28" s="729"/>
      <c r="IA28" s="729"/>
      <c r="IB28" s="729"/>
      <c r="IC28" s="729"/>
      <c r="ID28" s="729"/>
      <c r="IE28" s="729"/>
    </row>
    <row r="29" s="625" customFormat="1" ht="35" customHeight="1" spans="1:239">
      <c r="A29" s="642">
        <v>45677</v>
      </c>
      <c r="B29" s="643" t="s">
        <v>546</v>
      </c>
      <c r="C29" s="644" t="s">
        <v>369</v>
      </c>
      <c r="D29" s="645">
        <v>4500156115</v>
      </c>
      <c r="E29" s="646" t="s">
        <v>1551</v>
      </c>
      <c r="F29" s="645" t="s">
        <v>1552</v>
      </c>
      <c r="G29" s="649" t="s">
        <v>1553</v>
      </c>
      <c r="H29" s="648" t="s">
        <v>1554</v>
      </c>
      <c r="I29" s="657">
        <v>100</v>
      </c>
      <c r="J29" s="657">
        <v>1</v>
      </c>
      <c r="K29" s="657">
        <v>2</v>
      </c>
      <c r="L29" s="657">
        <f t="shared" si="0"/>
        <v>50</v>
      </c>
      <c r="M29" s="658">
        <v>45730</v>
      </c>
      <c r="N29" s="658">
        <v>45726</v>
      </c>
      <c r="O29" s="659"/>
      <c r="P29" s="659" t="s">
        <v>1469</v>
      </c>
      <c r="Q29" s="659" t="s">
        <v>549</v>
      </c>
      <c r="R29" s="666" t="s">
        <v>550</v>
      </c>
      <c r="S29" s="666"/>
      <c r="T29" s="666" t="s">
        <v>1555</v>
      </c>
      <c r="U29" s="666"/>
      <c r="V29" s="666" t="s">
        <v>1556</v>
      </c>
      <c r="W29" s="650" t="s">
        <v>1557</v>
      </c>
      <c r="X29" s="657" t="s">
        <v>553</v>
      </c>
      <c r="Y29" s="681">
        <v>7.3794</v>
      </c>
      <c r="Z29" s="682">
        <f t="shared" si="55"/>
        <v>737.94</v>
      </c>
      <c r="AA29" s="657" t="s">
        <v>554</v>
      </c>
      <c r="AB29" s="649" t="s">
        <v>1558</v>
      </c>
      <c r="AC29" s="657" t="s">
        <v>101</v>
      </c>
      <c r="AD29" s="683"/>
      <c r="AE29" s="683"/>
      <c r="AF29" s="684"/>
      <c r="AG29" s="683">
        <f>I29</f>
        <v>100</v>
      </c>
      <c r="AH29" s="683"/>
      <c r="AI29" s="683"/>
      <c r="AJ29" s="694">
        <f t="shared" ref="AJ29:AJ68" si="57">I29</f>
        <v>100</v>
      </c>
      <c r="AK29" s="694"/>
      <c r="AL29" s="694"/>
      <c r="AM29" s="694"/>
      <c r="AN29" s="695"/>
      <c r="AO29" s="705"/>
      <c r="AP29" s="694"/>
      <c r="AQ29" s="694"/>
      <c r="AR29" s="706"/>
      <c r="AS29" s="694"/>
      <c r="AT29" s="694">
        <f>I29</f>
        <v>100</v>
      </c>
      <c r="AU29" s="694"/>
      <c r="AV29" s="706">
        <f>I29/4</f>
        <v>25</v>
      </c>
      <c r="AW29" s="705"/>
      <c r="AX29" s="694"/>
      <c r="AY29" s="694"/>
      <c r="AZ29" s="706"/>
      <c r="BA29" s="705"/>
      <c r="BB29" s="706"/>
      <c r="BC29" s="715"/>
      <c r="BD29" s="694">
        <f t="shared" ref="BD29:BD38" si="58">I29</f>
        <v>100</v>
      </c>
      <c r="BE29" s="694"/>
      <c r="BF29" s="694">
        <f t="shared" si="2"/>
        <v>100</v>
      </c>
      <c r="BG29" s="694" t="s">
        <v>102</v>
      </c>
      <c r="BH29" s="694"/>
      <c r="BI29" s="694"/>
      <c r="BJ29" s="694"/>
      <c r="BK29" s="694">
        <f>I29</f>
        <v>100</v>
      </c>
      <c r="BL29" s="694">
        <f>BK29</f>
        <v>100</v>
      </c>
      <c r="BM29" s="721"/>
      <c r="BN29" s="694"/>
      <c r="BO29" s="721"/>
      <c r="BP29" s="694"/>
      <c r="BQ29" s="721">
        <f t="shared" si="1"/>
        <v>238125</v>
      </c>
      <c r="BR29" s="721">
        <f t="shared" si="40"/>
        <v>22790.75</v>
      </c>
      <c r="BS29" s="721">
        <f t="shared" si="41"/>
        <v>22790.75</v>
      </c>
      <c r="BT29" s="721">
        <f t="shared" si="42"/>
        <v>22562.75</v>
      </c>
      <c r="BU29" s="721">
        <f t="shared" si="43"/>
        <v>22562.75</v>
      </c>
      <c r="BV29" s="721">
        <f t="shared" si="44"/>
        <v>37868.75</v>
      </c>
      <c r="BW29" s="721">
        <f t="shared" si="45"/>
        <v>37868.75</v>
      </c>
      <c r="BX29" s="721">
        <f t="shared" si="46"/>
        <v>23282.75</v>
      </c>
      <c r="BY29" s="721">
        <f t="shared" si="47"/>
        <v>23282.75</v>
      </c>
      <c r="BZ29" s="657"/>
      <c r="CA29" s="729"/>
      <c r="CB29" s="729"/>
      <c r="CC29" s="729"/>
      <c r="CD29" s="729"/>
      <c r="CE29" s="729"/>
      <c r="CF29" s="729"/>
      <c r="CG29" s="729"/>
      <c r="CH29" s="729"/>
      <c r="CI29" s="729"/>
      <c r="CJ29" s="729"/>
      <c r="CK29" s="729"/>
      <c r="CL29" s="729"/>
      <c r="CM29" s="729"/>
      <c r="CN29" s="729"/>
      <c r="CO29" s="729"/>
      <c r="CP29" s="729"/>
      <c r="CQ29" s="729"/>
      <c r="CR29" s="729"/>
      <c r="CS29" s="729"/>
      <c r="CT29" s="729"/>
      <c r="CU29" s="729"/>
      <c r="CV29" s="729"/>
      <c r="CW29" s="729"/>
      <c r="CX29" s="729"/>
      <c r="CY29" s="729"/>
      <c r="CZ29" s="729"/>
      <c r="DA29" s="729"/>
      <c r="DB29" s="729"/>
      <c r="DC29" s="729"/>
      <c r="DD29" s="729"/>
      <c r="DE29" s="729"/>
      <c r="DF29" s="729"/>
      <c r="DG29" s="729"/>
      <c r="DH29" s="729"/>
      <c r="DI29" s="729"/>
      <c r="DJ29" s="729"/>
      <c r="DK29" s="729"/>
      <c r="DL29" s="729"/>
      <c r="DM29" s="729"/>
      <c r="DN29" s="729"/>
      <c r="DO29" s="729"/>
      <c r="DP29" s="729"/>
      <c r="DQ29" s="729"/>
      <c r="DR29" s="729"/>
      <c r="DS29" s="729"/>
      <c r="DT29" s="729"/>
      <c r="DU29" s="729"/>
      <c r="DV29" s="729"/>
      <c r="DW29" s="729"/>
      <c r="DX29" s="729"/>
      <c r="DY29" s="729"/>
      <c r="DZ29" s="729"/>
      <c r="EA29" s="729"/>
      <c r="EB29" s="729"/>
      <c r="EC29" s="729"/>
      <c r="ED29" s="729"/>
      <c r="EE29" s="729"/>
      <c r="EF29" s="729"/>
      <c r="EG29" s="729"/>
      <c r="EH29" s="729"/>
      <c r="EI29" s="729"/>
      <c r="EJ29" s="729"/>
      <c r="EK29" s="729"/>
      <c r="EL29" s="729"/>
      <c r="EM29" s="729"/>
      <c r="EN29" s="729"/>
      <c r="EO29" s="729"/>
      <c r="EP29" s="729"/>
      <c r="EQ29" s="729"/>
      <c r="ER29" s="729"/>
      <c r="ES29" s="729"/>
      <c r="ET29" s="729"/>
      <c r="EU29" s="729"/>
      <c r="EV29" s="729"/>
      <c r="EW29" s="729"/>
      <c r="EX29" s="729"/>
      <c r="EY29" s="729"/>
      <c r="EZ29" s="729"/>
      <c r="FA29" s="729"/>
      <c r="FB29" s="729"/>
      <c r="FC29" s="729"/>
      <c r="FD29" s="729"/>
      <c r="FE29" s="729"/>
      <c r="FF29" s="729"/>
      <c r="FG29" s="729"/>
      <c r="FH29" s="729"/>
      <c r="FI29" s="729"/>
      <c r="FJ29" s="729"/>
      <c r="FK29" s="729"/>
      <c r="FL29" s="729"/>
      <c r="FM29" s="729"/>
      <c r="FN29" s="729"/>
      <c r="FO29" s="729"/>
      <c r="FP29" s="729"/>
      <c r="FQ29" s="729"/>
      <c r="FR29" s="729"/>
      <c r="FS29" s="729"/>
      <c r="FT29" s="729"/>
      <c r="FU29" s="729"/>
      <c r="FV29" s="729"/>
      <c r="FW29" s="729"/>
      <c r="FX29" s="729"/>
      <c r="FY29" s="729"/>
      <c r="FZ29" s="729"/>
      <c r="GA29" s="729"/>
      <c r="GB29" s="729"/>
      <c r="GC29" s="729"/>
      <c r="GD29" s="729"/>
      <c r="GE29" s="729"/>
      <c r="GF29" s="729"/>
      <c r="GG29" s="729"/>
      <c r="GH29" s="729"/>
      <c r="GI29" s="729"/>
      <c r="GJ29" s="729"/>
      <c r="GK29" s="729"/>
      <c r="GL29" s="729"/>
      <c r="GM29" s="729"/>
      <c r="GN29" s="729"/>
      <c r="GO29" s="729"/>
      <c r="GP29" s="729"/>
      <c r="GQ29" s="729"/>
      <c r="GR29" s="729"/>
      <c r="GS29" s="729"/>
      <c r="GT29" s="729"/>
      <c r="GU29" s="729"/>
      <c r="GV29" s="729"/>
      <c r="GW29" s="729"/>
      <c r="GX29" s="729"/>
      <c r="GY29" s="729"/>
      <c r="GZ29" s="729"/>
      <c r="HA29" s="729"/>
      <c r="HB29" s="729"/>
      <c r="HC29" s="729"/>
      <c r="HD29" s="729"/>
      <c r="HE29" s="729"/>
      <c r="HF29" s="729"/>
      <c r="HG29" s="729"/>
      <c r="HH29" s="729"/>
      <c r="HI29" s="729"/>
      <c r="HJ29" s="729"/>
      <c r="HK29" s="729"/>
      <c r="HL29" s="729"/>
      <c r="HM29" s="729"/>
      <c r="HN29" s="729"/>
      <c r="HO29" s="729"/>
      <c r="HP29" s="729"/>
      <c r="HQ29" s="729"/>
      <c r="HR29" s="729"/>
      <c r="HS29" s="729"/>
      <c r="HT29" s="729"/>
      <c r="HU29" s="729"/>
      <c r="HV29" s="729"/>
      <c r="HW29" s="729"/>
      <c r="HX29" s="729"/>
      <c r="HY29" s="729"/>
      <c r="HZ29" s="729"/>
      <c r="IA29" s="729"/>
      <c r="IB29" s="729"/>
      <c r="IC29" s="729"/>
      <c r="ID29" s="729"/>
      <c r="IE29" s="729"/>
    </row>
    <row r="30" s="625" customFormat="1" ht="35" customHeight="1" spans="1:239">
      <c r="A30" s="642">
        <v>45677</v>
      </c>
      <c r="B30" s="643" t="s">
        <v>546</v>
      </c>
      <c r="C30" s="644" t="s">
        <v>369</v>
      </c>
      <c r="D30" s="645">
        <v>4500156115</v>
      </c>
      <c r="E30" s="646" t="s">
        <v>1551</v>
      </c>
      <c r="F30" s="645" t="s">
        <v>1559</v>
      </c>
      <c r="G30" s="649" t="s">
        <v>1560</v>
      </c>
      <c r="H30" s="648" t="s">
        <v>1561</v>
      </c>
      <c r="I30" s="657">
        <v>100</v>
      </c>
      <c r="J30" s="657">
        <v>1</v>
      </c>
      <c r="K30" s="657">
        <v>2</v>
      </c>
      <c r="L30" s="657">
        <f t="shared" si="0"/>
        <v>50</v>
      </c>
      <c r="M30" s="658">
        <v>45730</v>
      </c>
      <c r="N30" s="658">
        <v>45726</v>
      </c>
      <c r="O30" s="659"/>
      <c r="P30" s="659" t="s">
        <v>1469</v>
      </c>
      <c r="Q30" s="659" t="s">
        <v>549</v>
      </c>
      <c r="R30" s="666" t="s">
        <v>550</v>
      </c>
      <c r="S30" s="666"/>
      <c r="T30" s="666" t="s">
        <v>1555</v>
      </c>
      <c r="U30" s="666"/>
      <c r="V30" s="666" t="s">
        <v>1556</v>
      </c>
      <c r="W30" s="650" t="s">
        <v>1562</v>
      </c>
      <c r="X30" s="657" t="s">
        <v>553</v>
      </c>
      <c r="Y30" s="681">
        <v>7.3794</v>
      </c>
      <c r="Z30" s="682">
        <f t="shared" si="55"/>
        <v>737.94</v>
      </c>
      <c r="AA30" s="657" t="s">
        <v>554</v>
      </c>
      <c r="AB30" s="649" t="s">
        <v>1563</v>
      </c>
      <c r="AC30" s="657" t="s">
        <v>101</v>
      </c>
      <c r="AD30" s="683"/>
      <c r="AE30" s="683"/>
      <c r="AF30" s="684"/>
      <c r="AG30" s="683">
        <f>I30</f>
        <v>100</v>
      </c>
      <c r="AH30" s="683"/>
      <c r="AI30" s="683"/>
      <c r="AJ30" s="694">
        <f t="shared" si="57"/>
        <v>100</v>
      </c>
      <c r="AK30" s="694"/>
      <c r="AL30" s="694"/>
      <c r="AM30" s="694"/>
      <c r="AN30" s="695"/>
      <c r="AO30" s="705"/>
      <c r="AP30" s="694"/>
      <c r="AQ30" s="694"/>
      <c r="AR30" s="706"/>
      <c r="AS30" s="694">
        <f>I30</f>
        <v>100</v>
      </c>
      <c r="AT30" s="694"/>
      <c r="AU30" s="694"/>
      <c r="AV30" s="706"/>
      <c r="AW30" s="705"/>
      <c r="AX30" s="694"/>
      <c r="AY30" s="694"/>
      <c r="AZ30" s="706"/>
      <c r="BA30" s="705"/>
      <c r="BB30" s="706"/>
      <c r="BC30" s="715"/>
      <c r="BD30" s="694">
        <f t="shared" si="58"/>
        <v>100</v>
      </c>
      <c r="BE30" s="694"/>
      <c r="BF30" s="694">
        <f t="shared" si="2"/>
        <v>100</v>
      </c>
      <c r="BG30" s="694" t="s">
        <v>102</v>
      </c>
      <c r="BH30" s="694"/>
      <c r="BI30" s="694">
        <f>I30</f>
        <v>100</v>
      </c>
      <c r="BJ30" s="694">
        <f>BI30</f>
        <v>100</v>
      </c>
      <c r="BK30" s="694"/>
      <c r="BL30" s="694"/>
      <c r="BM30" s="721"/>
      <c r="BN30" s="694"/>
      <c r="BO30" s="721"/>
      <c r="BP30" s="694"/>
      <c r="BQ30" s="721">
        <f t="shared" si="1"/>
        <v>238125</v>
      </c>
      <c r="BR30" s="721">
        <f t="shared" si="40"/>
        <v>22690.75</v>
      </c>
      <c r="BS30" s="721">
        <f t="shared" si="41"/>
        <v>22690.75</v>
      </c>
      <c r="BT30" s="721">
        <f t="shared" si="42"/>
        <v>22562.75</v>
      </c>
      <c r="BU30" s="721">
        <f t="shared" si="43"/>
        <v>22562.75</v>
      </c>
      <c r="BV30" s="721">
        <f t="shared" si="44"/>
        <v>37868.75</v>
      </c>
      <c r="BW30" s="721">
        <f t="shared" si="45"/>
        <v>37868.75</v>
      </c>
      <c r="BX30" s="721">
        <f t="shared" si="46"/>
        <v>23282.75</v>
      </c>
      <c r="BY30" s="721">
        <f t="shared" si="47"/>
        <v>23282.75</v>
      </c>
      <c r="BZ30" s="657"/>
      <c r="CA30" s="729"/>
      <c r="CB30" s="729"/>
      <c r="CC30" s="729"/>
      <c r="CD30" s="729"/>
      <c r="CE30" s="729"/>
      <c r="CF30" s="729"/>
      <c r="CG30" s="729"/>
      <c r="CH30" s="729"/>
      <c r="CI30" s="729"/>
      <c r="CJ30" s="729"/>
      <c r="CK30" s="729"/>
      <c r="CL30" s="729"/>
      <c r="CM30" s="729"/>
      <c r="CN30" s="729"/>
      <c r="CO30" s="729"/>
      <c r="CP30" s="729"/>
      <c r="CQ30" s="729"/>
      <c r="CR30" s="729"/>
      <c r="CS30" s="729"/>
      <c r="CT30" s="729"/>
      <c r="CU30" s="729"/>
      <c r="CV30" s="729"/>
      <c r="CW30" s="729"/>
      <c r="CX30" s="729"/>
      <c r="CY30" s="729"/>
      <c r="CZ30" s="729"/>
      <c r="DA30" s="729"/>
      <c r="DB30" s="729"/>
      <c r="DC30" s="729"/>
      <c r="DD30" s="729"/>
      <c r="DE30" s="729"/>
      <c r="DF30" s="729"/>
      <c r="DG30" s="729"/>
      <c r="DH30" s="729"/>
      <c r="DI30" s="729"/>
      <c r="DJ30" s="729"/>
      <c r="DK30" s="729"/>
      <c r="DL30" s="729"/>
      <c r="DM30" s="729"/>
      <c r="DN30" s="729"/>
      <c r="DO30" s="729"/>
      <c r="DP30" s="729"/>
      <c r="DQ30" s="729"/>
      <c r="DR30" s="729"/>
      <c r="DS30" s="729"/>
      <c r="DT30" s="729"/>
      <c r="DU30" s="729"/>
      <c r="DV30" s="729"/>
      <c r="DW30" s="729"/>
      <c r="DX30" s="729"/>
      <c r="DY30" s="729"/>
      <c r="DZ30" s="729"/>
      <c r="EA30" s="729"/>
      <c r="EB30" s="729"/>
      <c r="EC30" s="729"/>
      <c r="ED30" s="729"/>
      <c r="EE30" s="729"/>
      <c r="EF30" s="729"/>
      <c r="EG30" s="729"/>
      <c r="EH30" s="729"/>
      <c r="EI30" s="729"/>
      <c r="EJ30" s="729"/>
      <c r="EK30" s="729"/>
      <c r="EL30" s="729"/>
      <c r="EM30" s="729"/>
      <c r="EN30" s="729"/>
      <c r="EO30" s="729"/>
      <c r="EP30" s="729"/>
      <c r="EQ30" s="729"/>
      <c r="ER30" s="729"/>
      <c r="ES30" s="729"/>
      <c r="ET30" s="729"/>
      <c r="EU30" s="729"/>
      <c r="EV30" s="729"/>
      <c r="EW30" s="729"/>
      <c r="EX30" s="729"/>
      <c r="EY30" s="729"/>
      <c r="EZ30" s="729"/>
      <c r="FA30" s="729"/>
      <c r="FB30" s="729"/>
      <c r="FC30" s="729"/>
      <c r="FD30" s="729"/>
      <c r="FE30" s="729"/>
      <c r="FF30" s="729"/>
      <c r="FG30" s="729"/>
      <c r="FH30" s="729"/>
      <c r="FI30" s="729"/>
      <c r="FJ30" s="729"/>
      <c r="FK30" s="729"/>
      <c r="FL30" s="729"/>
      <c r="FM30" s="729"/>
      <c r="FN30" s="729"/>
      <c r="FO30" s="729"/>
      <c r="FP30" s="729"/>
      <c r="FQ30" s="729"/>
      <c r="FR30" s="729"/>
      <c r="FS30" s="729"/>
      <c r="FT30" s="729"/>
      <c r="FU30" s="729"/>
      <c r="FV30" s="729"/>
      <c r="FW30" s="729"/>
      <c r="FX30" s="729"/>
      <c r="FY30" s="729"/>
      <c r="FZ30" s="729"/>
      <c r="GA30" s="729"/>
      <c r="GB30" s="729"/>
      <c r="GC30" s="729"/>
      <c r="GD30" s="729"/>
      <c r="GE30" s="729"/>
      <c r="GF30" s="729"/>
      <c r="GG30" s="729"/>
      <c r="GH30" s="729"/>
      <c r="GI30" s="729"/>
      <c r="GJ30" s="729"/>
      <c r="GK30" s="729"/>
      <c r="GL30" s="729"/>
      <c r="GM30" s="729"/>
      <c r="GN30" s="729"/>
      <c r="GO30" s="729"/>
      <c r="GP30" s="729"/>
      <c r="GQ30" s="729"/>
      <c r="GR30" s="729"/>
      <c r="GS30" s="729"/>
      <c r="GT30" s="729"/>
      <c r="GU30" s="729"/>
      <c r="GV30" s="729"/>
      <c r="GW30" s="729"/>
      <c r="GX30" s="729"/>
      <c r="GY30" s="729"/>
      <c r="GZ30" s="729"/>
      <c r="HA30" s="729"/>
      <c r="HB30" s="729"/>
      <c r="HC30" s="729"/>
      <c r="HD30" s="729"/>
      <c r="HE30" s="729"/>
      <c r="HF30" s="729"/>
      <c r="HG30" s="729"/>
      <c r="HH30" s="729"/>
      <c r="HI30" s="729"/>
      <c r="HJ30" s="729"/>
      <c r="HK30" s="729"/>
      <c r="HL30" s="729"/>
      <c r="HM30" s="729"/>
      <c r="HN30" s="729"/>
      <c r="HO30" s="729"/>
      <c r="HP30" s="729"/>
      <c r="HQ30" s="729"/>
      <c r="HR30" s="729"/>
      <c r="HS30" s="729"/>
      <c r="HT30" s="729"/>
      <c r="HU30" s="729"/>
      <c r="HV30" s="729"/>
      <c r="HW30" s="729"/>
      <c r="HX30" s="729"/>
      <c r="HY30" s="729"/>
      <c r="HZ30" s="729"/>
      <c r="IA30" s="729"/>
      <c r="IB30" s="729"/>
      <c r="IC30" s="729"/>
      <c r="ID30" s="729"/>
      <c r="IE30" s="729"/>
    </row>
    <row r="31" s="625" customFormat="1" ht="35" customHeight="1" spans="1:239">
      <c r="A31" s="642">
        <v>45677</v>
      </c>
      <c r="B31" s="643" t="s">
        <v>546</v>
      </c>
      <c r="C31" s="644" t="s">
        <v>369</v>
      </c>
      <c r="D31" s="645">
        <v>4500156115</v>
      </c>
      <c r="E31" s="646" t="s">
        <v>1551</v>
      </c>
      <c r="F31" s="645" t="s">
        <v>1564</v>
      </c>
      <c r="G31" s="649" t="s">
        <v>1565</v>
      </c>
      <c r="H31" s="648" t="s">
        <v>1566</v>
      </c>
      <c r="I31" s="657">
        <v>100</v>
      </c>
      <c r="J31" s="657">
        <v>1</v>
      </c>
      <c r="K31" s="657">
        <v>2</v>
      </c>
      <c r="L31" s="657">
        <f t="shared" si="0"/>
        <v>50</v>
      </c>
      <c r="M31" s="658">
        <v>45730</v>
      </c>
      <c r="N31" s="658">
        <v>45726</v>
      </c>
      <c r="O31" s="659"/>
      <c r="P31" s="659" t="s">
        <v>1469</v>
      </c>
      <c r="Q31" s="659" t="s">
        <v>549</v>
      </c>
      <c r="R31" s="666" t="s">
        <v>550</v>
      </c>
      <c r="S31" s="666"/>
      <c r="T31" s="666" t="s">
        <v>1555</v>
      </c>
      <c r="U31" s="666"/>
      <c r="V31" s="666" t="s">
        <v>1556</v>
      </c>
      <c r="W31" s="650" t="s">
        <v>1567</v>
      </c>
      <c r="X31" s="657" t="s">
        <v>553</v>
      </c>
      <c r="Y31" s="681">
        <v>7.3794</v>
      </c>
      <c r="Z31" s="682">
        <f t="shared" si="55"/>
        <v>737.94</v>
      </c>
      <c r="AA31" s="657" t="s">
        <v>554</v>
      </c>
      <c r="AB31" s="649" t="s">
        <v>1568</v>
      </c>
      <c r="AC31" s="657" t="s">
        <v>101</v>
      </c>
      <c r="AD31" s="683"/>
      <c r="AE31" s="683"/>
      <c r="AF31" s="684"/>
      <c r="AG31" s="683">
        <f>I31</f>
        <v>100</v>
      </c>
      <c r="AH31" s="683"/>
      <c r="AI31" s="683"/>
      <c r="AJ31" s="694">
        <f t="shared" si="57"/>
        <v>100</v>
      </c>
      <c r="AK31" s="694"/>
      <c r="AL31" s="694"/>
      <c r="AM31" s="694"/>
      <c r="AN31" s="695"/>
      <c r="AO31" s="705"/>
      <c r="AP31" s="694"/>
      <c r="AQ31" s="694"/>
      <c r="AR31" s="706"/>
      <c r="AS31" s="694"/>
      <c r="AT31" s="694"/>
      <c r="AU31" s="694"/>
      <c r="AV31" s="706">
        <f>I31</f>
        <v>100</v>
      </c>
      <c r="AW31" s="705"/>
      <c r="AX31" s="694"/>
      <c r="AY31" s="694"/>
      <c r="AZ31" s="706"/>
      <c r="BA31" s="705"/>
      <c r="BB31" s="706"/>
      <c r="BC31" s="715"/>
      <c r="BD31" s="694">
        <f t="shared" si="58"/>
        <v>100</v>
      </c>
      <c r="BE31" s="694"/>
      <c r="BF31" s="694">
        <f t="shared" si="2"/>
        <v>100</v>
      </c>
      <c r="BG31" s="694" t="s">
        <v>102</v>
      </c>
      <c r="BH31" s="694"/>
      <c r="BI31" s="694"/>
      <c r="BJ31" s="694"/>
      <c r="BK31" s="694"/>
      <c r="BL31" s="694"/>
      <c r="BM31" s="721"/>
      <c r="BN31" s="694"/>
      <c r="BO31" s="721">
        <f>I31</f>
        <v>100</v>
      </c>
      <c r="BP31" s="694">
        <f>BO31</f>
        <v>100</v>
      </c>
      <c r="BQ31" s="721">
        <f t="shared" si="1"/>
        <v>238125</v>
      </c>
      <c r="BR31" s="721">
        <f t="shared" si="40"/>
        <v>22690.75</v>
      </c>
      <c r="BS31" s="721">
        <f t="shared" si="41"/>
        <v>22690.75</v>
      </c>
      <c r="BT31" s="721">
        <f t="shared" si="42"/>
        <v>22562.75</v>
      </c>
      <c r="BU31" s="721">
        <f t="shared" si="43"/>
        <v>22562.75</v>
      </c>
      <c r="BV31" s="721">
        <f t="shared" si="44"/>
        <v>37868.75</v>
      </c>
      <c r="BW31" s="721">
        <f t="shared" si="45"/>
        <v>37868.75</v>
      </c>
      <c r="BX31" s="721">
        <f t="shared" si="46"/>
        <v>23182.75</v>
      </c>
      <c r="BY31" s="721">
        <f t="shared" si="47"/>
        <v>23182.75</v>
      </c>
      <c r="BZ31" s="657"/>
      <c r="CA31" s="729"/>
      <c r="CB31" s="729"/>
      <c r="CC31" s="729"/>
      <c r="CD31" s="729"/>
      <c r="CE31" s="729"/>
      <c r="CF31" s="729"/>
      <c r="CG31" s="729"/>
      <c r="CH31" s="729"/>
      <c r="CI31" s="729"/>
      <c r="CJ31" s="729"/>
      <c r="CK31" s="729"/>
      <c r="CL31" s="729"/>
      <c r="CM31" s="729"/>
      <c r="CN31" s="729"/>
      <c r="CO31" s="729"/>
      <c r="CP31" s="729"/>
      <c r="CQ31" s="729"/>
      <c r="CR31" s="729"/>
      <c r="CS31" s="729"/>
      <c r="CT31" s="729"/>
      <c r="CU31" s="729"/>
      <c r="CV31" s="729"/>
      <c r="CW31" s="729"/>
      <c r="CX31" s="729"/>
      <c r="CY31" s="729"/>
      <c r="CZ31" s="729"/>
      <c r="DA31" s="729"/>
      <c r="DB31" s="729"/>
      <c r="DC31" s="729"/>
      <c r="DD31" s="729"/>
      <c r="DE31" s="729"/>
      <c r="DF31" s="729"/>
      <c r="DG31" s="729"/>
      <c r="DH31" s="729"/>
      <c r="DI31" s="729"/>
      <c r="DJ31" s="729"/>
      <c r="DK31" s="729"/>
      <c r="DL31" s="729"/>
      <c r="DM31" s="729"/>
      <c r="DN31" s="729"/>
      <c r="DO31" s="729"/>
      <c r="DP31" s="729"/>
      <c r="DQ31" s="729"/>
      <c r="DR31" s="729"/>
      <c r="DS31" s="729"/>
      <c r="DT31" s="729"/>
      <c r="DU31" s="729"/>
      <c r="DV31" s="729"/>
      <c r="DW31" s="729"/>
      <c r="DX31" s="729"/>
      <c r="DY31" s="729"/>
      <c r="DZ31" s="729"/>
      <c r="EA31" s="729"/>
      <c r="EB31" s="729"/>
      <c r="EC31" s="729"/>
      <c r="ED31" s="729"/>
      <c r="EE31" s="729"/>
      <c r="EF31" s="729"/>
      <c r="EG31" s="729"/>
      <c r="EH31" s="729"/>
      <c r="EI31" s="729"/>
      <c r="EJ31" s="729"/>
      <c r="EK31" s="729"/>
      <c r="EL31" s="729"/>
      <c r="EM31" s="729"/>
      <c r="EN31" s="729"/>
      <c r="EO31" s="729"/>
      <c r="EP31" s="729"/>
      <c r="EQ31" s="729"/>
      <c r="ER31" s="729"/>
      <c r="ES31" s="729"/>
      <c r="ET31" s="729"/>
      <c r="EU31" s="729"/>
      <c r="EV31" s="729"/>
      <c r="EW31" s="729"/>
      <c r="EX31" s="729"/>
      <c r="EY31" s="729"/>
      <c r="EZ31" s="729"/>
      <c r="FA31" s="729"/>
      <c r="FB31" s="729"/>
      <c r="FC31" s="729"/>
      <c r="FD31" s="729"/>
      <c r="FE31" s="729"/>
      <c r="FF31" s="729"/>
      <c r="FG31" s="729"/>
      <c r="FH31" s="729"/>
      <c r="FI31" s="729"/>
      <c r="FJ31" s="729"/>
      <c r="FK31" s="729"/>
      <c r="FL31" s="729"/>
      <c r="FM31" s="729"/>
      <c r="FN31" s="729"/>
      <c r="FO31" s="729"/>
      <c r="FP31" s="729"/>
      <c r="FQ31" s="729"/>
      <c r="FR31" s="729"/>
      <c r="FS31" s="729"/>
      <c r="FT31" s="729"/>
      <c r="FU31" s="729"/>
      <c r="FV31" s="729"/>
      <c r="FW31" s="729"/>
      <c r="FX31" s="729"/>
      <c r="FY31" s="729"/>
      <c r="FZ31" s="729"/>
      <c r="GA31" s="729"/>
      <c r="GB31" s="729"/>
      <c r="GC31" s="729"/>
      <c r="GD31" s="729"/>
      <c r="GE31" s="729"/>
      <c r="GF31" s="729"/>
      <c r="GG31" s="729"/>
      <c r="GH31" s="729"/>
      <c r="GI31" s="729"/>
      <c r="GJ31" s="729"/>
      <c r="GK31" s="729"/>
      <c r="GL31" s="729"/>
      <c r="GM31" s="729"/>
      <c r="GN31" s="729"/>
      <c r="GO31" s="729"/>
      <c r="GP31" s="729"/>
      <c r="GQ31" s="729"/>
      <c r="GR31" s="729"/>
      <c r="GS31" s="729"/>
      <c r="GT31" s="729"/>
      <c r="GU31" s="729"/>
      <c r="GV31" s="729"/>
      <c r="GW31" s="729"/>
      <c r="GX31" s="729"/>
      <c r="GY31" s="729"/>
      <c r="GZ31" s="729"/>
      <c r="HA31" s="729"/>
      <c r="HB31" s="729"/>
      <c r="HC31" s="729"/>
      <c r="HD31" s="729"/>
      <c r="HE31" s="729"/>
      <c r="HF31" s="729"/>
      <c r="HG31" s="729"/>
      <c r="HH31" s="729"/>
      <c r="HI31" s="729"/>
      <c r="HJ31" s="729"/>
      <c r="HK31" s="729"/>
      <c r="HL31" s="729"/>
      <c r="HM31" s="729"/>
      <c r="HN31" s="729"/>
      <c r="HO31" s="729"/>
      <c r="HP31" s="729"/>
      <c r="HQ31" s="729"/>
      <c r="HR31" s="729"/>
      <c r="HS31" s="729"/>
      <c r="HT31" s="729"/>
      <c r="HU31" s="729"/>
      <c r="HV31" s="729"/>
      <c r="HW31" s="729"/>
      <c r="HX31" s="729"/>
      <c r="HY31" s="729"/>
      <c r="HZ31" s="729"/>
      <c r="IA31" s="729"/>
      <c r="IB31" s="729"/>
      <c r="IC31" s="729"/>
      <c r="ID31" s="729"/>
      <c r="IE31" s="729"/>
    </row>
    <row r="32" s="625" customFormat="1" ht="35" customHeight="1" spans="1:239">
      <c r="A32" s="642">
        <v>45677</v>
      </c>
      <c r="B32" s="643" t="s">
        <v>546</v>
      </c>
      <c r="C32" s="644" t="s">
        <v>369</v>
      </c>
      <c r="D32" s="645">
        <v>4500156115</v>
      </c>
      <c r="E32" s="646" t="s">
        <v>1551</v>
      </c>
      <c r="F32" s="645" t="s">
        <v>1569</v>
      </c>
      <c r="G32" s="649" t="s">
        <v>1465</v>
      </c>
      <c r="H32" s="648" t="s">
        <v>1466</v>
      </c>
      <c r="I32" s="657">
        <v>100</v>
      </c>
      <c r="J32" s="657">
        <v>0</v>
      </c>
      <c r="K32" s="657">
        <v>2</v>
      </c>
      <c r="L32" s="657">
        <f t="shared" si="0"/>
        <v>50</v>
      </c>
      <c r="M32" s="658">
        <v>45730</v>
      </c>
      <c r="N32" s="658">
        <v>45726</v>
      </c>
      <c r="O32" s="659"/>
      <c r="P32" s="659" t="s">
        <v>1469</v>
      </c>
      <c r="Q32" s="659" t="s">
        <v>549</v>
      </c>
      <c r="R32" s="666" t="s">
        <v>550</v>
      </c>
      <c r="S32" s="666"/>
      <c r="T32" s="666" t="s">
        <v>1555</v>
      </c>
      <c r="U32" s="666"/>
      <c r="V32" s="666" t="s">
        <v>1556</v>
      </c>
      <c r="W32" s="650" t="s">
        <v>1570</v>
      </c>
      <c r="X32" s="657" t="s">
        <v>553</v>
      </c>
      <c r="Y32" s="681">
        <v>7.3794</v>
      </c>
      <c r="Z32" s="682">
        <f t="shared" si="55"/>
        <v>737.94</v>
      </c>
      <c r="AA32" s="657" t="s">
        <v>554</v>
      </c>
      <c r="AB32" s="648" t="s">
        <v>1571</v>
      </c>
      <c r="AC32" s="657" t="s">
        <v>101</v>
      </c>
      <c r="AD32" s="683"/>
      <c r="AE32" s="683"/>
      <c r="AF32" s="684"/>
      <c r="AG32" s="683">
        <f>I32</f>
        <v>100</v>
      </c>
      <c r="AH32" s="683"/>
      <c r="AI32" s="683"/>
      <c r="AJ32" s="694">
        <f t="shared" si="57"/>
        <v>100</v>
      </c>
      <c r="AK32" s="694"/>
      <c r="AL32" s="694"/>
      <c r="AM32" s="694"/>
      <c r="AN32" s="695"/>
      <c r="AO32" s="705"/>
      <c r="AP32" s="694"/>
      <c r="AQ32" s="694">
        <f>I32</f>
        <v>100</v>
      </c>
      <c r="AR32" s="706"/>
      <c r="AS32" s="694"/>
      <c r="AT32" s="694"/>
      <c r="AU32" s="694"/>
      <c r="AV32" s="706"/>
      <c r="AW32" s="705"/>
      <c r="AX32" s="694"/>
      <c r="AY32" s="694"/>
      <c r="AZ32" s="706"/>
      <c r="BA32" s="705"/>
      <c r="BB32" s="706"/>
      <c r="BC32" s="715"/>
      <c r="BD32" s="694">
        <f t="shared" si="58"/>
        <v>100</v>
      </c>
      <c r="BE32" s="694"/>
      <c r="BF32" s="694">
        <f t="shared" si="2"/>
        <v>100</v>
      </c>
      <c r="BG32" s="694" t="s">
        <v>102</v>
      </c>
      <c r="BH32" s="694"/>
      <c r="BI32" s="694"/>
      <c r="BJ32" s="694"/>
      <c r="BK32" s="694"/>
      <c r="BL32" s="694"/>
      <c r="BM32" s="694">
        <f>I32</f>
        <v>100</v>
      </c>
      <c r="BN32" s="694">
        <f>BM32</f>
        <v>100</v>
      </c>
      <c r="BO32" s="721"/>
      <c r="BP32" s="694"/>
      <c r="BQ32" s="721">
        <f t="shared" si="1"/>
        <v>238125</v>
      </c>
      <c r="BR32" s="721">
        <f t="shared" ref="BR32:BY32" si="59">BR31-BI32</f>
        <v>22690.75</v>
      </c>
      <c r="BS32" s="721">
        <f t="shared" si="59"/>
        <v>22690.75</v>
      </c>
      <c r="BT32" s="721">
        <f t="shared" si="59"/>
        <v>22562.75</v>
      </c>
      <c r="BU32" s="721">
        <f t="shared" si="59"/>
        <v>22562.75</v>
      </c>
      <c r="BV32" s="721">
        <f t="shared" si="59"/>
        <v>37768.75</v>
      </c>
      <c r="BW32" s="721">
        <f t="shared" si="59"/>
        <v>37768.75</v>
      </c>
      <c r="BX32" s="721">
        <f t="shared" si="59"/>
        <v>23182.75</v>
      </c>
      <c r="BY32" s="721">
        <f t="shared" si="59"/>
        <v>23182.75</v>
      </c>
      <c r="BZ32" s="657"/>
      <c r="CA32" s="729"/>
      <c r="CB32" s="729"/>
      <c r="CC32" s="729"/>
      <c r="CD32" s="729"/>
      <c r="CE32" s="729"/>
      <c r="CF32" s="729"/>
      <c r="CG32" s="729"/>
      <c r="CH32" s="729"/>
      <c r="CI32" s="729"/>
      <c r="CJ32" s="729"/>
      <c r="CK32" s="729"/>
      <c r="CL32" s="729"/>
      <c r="CM32" s="729"/>
      <c r="CN32" s="729"/>
      <c r="CO32" s="729"/>
      <c r="CP32" s="729"/>
      <c r="CQ32" s="729"/>
      <c r="CR32" s="729"/>
      <c r="CS32" s="729"/>
      <c r="CT32" s="729"/>
      <c r="CU32" s="729"/>
      <c r="CV32" s="729"/>
      <c r="CW32" s="729"/>
      <c r="CX32" s="729"/>
      <c r="CY32" s="729"/>
      <c r="CZ32" s="729"/>
      <c r="DA32" s="729"/>
      <c r="DB32" s="729"/>
      <c r="DC32" s="729"/>
      <c r="DD32" s="729"/>
      <c r="DE32" s="729"/>
      <c r="DF32" s="729"/>
      <c r="DG32" s="729"/>
      <c r="DH32" s="729"/>
      <c r="DI32" s="729"/>
      <c r="DJ32" s="729"/>
      <c r="DK32" s="729"/>
      <c r="DL32" s="729"/>
      <c r="DM32" s="729"/>
      <c r="DN32" s="729"/>
      <c r="DO32" s="729"/>
      <c r="DP32" s="729"/>
      <c r="DQ32" s="729"/>
      <c r="DR32" s="729"/>
      <c r="DS32" s="729"/>
      <c r="DT32" s="729"/>
      <c r="DU32" s="729"/>
      <c r="DV32" s="729"/>
      <c r="DW32" s="729"/>
      <c r="DX32" s="729"/>
      <c r="DY32" s="729"/>
      <c r="DZ32" s="729"/>
      <c r="EA32" s="729"/>
      <c r="EB32" s="729"/>
      <c r="EC32" s="729"/>
      <c r="ED32" s="729"/>
      <c r="EE32" s="729"/>
      <c r="EF32" s="729"/>
      <c r="EG32" s="729"/>
      <c r="EH32" s="729"/>
      <c r="EI32" s="729"/>
      <c r="EJ32" s="729"/>
      <c r="EK32" s="729"/>
      <c r="EL32" s="729"/>
      <c r="EM32" s="729"/>
      <c r="EN32" s="729"/>
      <c r="EO32" s="729"/>
      <c r="EP32" s="729"/>
      <c r="EQ32" s="729"/>
      <c r="ER32" s="729"/>
      <c r="ES32" s="729"/>
      <c r="ET32" s="729"/>
      <c r="EU32" s="729"/>
      <c r="EV32" s="729"/>
      <c r="EW32" s="729"/>
      <c r="EX32" s="729"/>
      <c r="EY32" s="729"/>
      <c r="EZ32" s="729"/>
      <c r="FA32" s="729"/>
      <c r="FB32" s="729"/>
      <c r="FC32" s="729"/>
      <c r="FD32" s="729"/>
      <c r="FE32" s="729"/>
      <c r="FF32" s="729"/>
      <c r="FG32" s="729"/>
      <c r="FH32" s="729"/>
      <c r="FI32" s="729"/>
      <c r="FJ32" s="729"/>
      <c r="FK32" s="729"/>
      <c r="FL32" s="729"/>
      <c r="FM32" s="729"/>
      <c r="FN32" s="729"/>
      <c r="FO32" s="729"/>
      <c r="FP32" s="729"/>
      <c r="FQ32" s="729"/>
      <c r="FR32" s="729"/>
      <c r="FS32" s="729"/>
      <c r="FT32" s="729"/>
      <c r="FU32" s="729"/>
      <c r="FV32" s="729"/>
      <c r="FW32" s="729"/>
      <c r="FX32" s="729"/>
      <c r="FY32" s="729"/>
      <c r="FZ32" s="729"/>
      <c r="GA32" s="729"/>
      <c r="GB32" s="729"/>
      <c r="GC32" s="729"/>
      <c r="GD32" s="729"/>
      <c r="GE32" s="729"/>
      <c r="GF32" s="729"/>
      <c r="GG32" s="729"/>
      <c r="GH32" s="729"/>
      <c r="GI32" s="729"/>
      <c r="GJ32" s="729"/>
      <c r="GK32" s="729"/>
      <c r="GL32" s="729"/>
      <c r="GM32" s="729"/>
      <c r="GN32" s="729"/>
      <c r="GO32" s="729"/>
      <c r="GP32" s="729"/>
      <c r="GQ32" s="729"/>
      <c r="GR32" s="729"/>
      <c r="GS32" s="729"/>
      <c r="GT32" s="729"/>
      <c r="GU32" s="729"/>
      <c r="GV32" s="729"/>
      <c r="GW32" s="729"/>
      <c r="GX32" s="729"/>
      <c r="GY32" s="729"/>
      <c r="GZ32" s="729"/>
      <c r="HA32" s="729"/>
      <c r="HB32" s="729"/>
      <c r="HC32" s="729"/>
      <c r="HD32" s="729"/>
      <c r="HE32" s="729"/>
      <c r="HF32" s="729"/>
      <c r="HG32" s="729"/>
      <c r="HH32" s="729"/>
      <c r="HI32" s="729"/>
      <c r="HJ32" s="729"/>
      <c r="HK32" s="729"/>
      <c r="HL32" s="729"/>
      <c r="HM32" s="729"/>
      <c r="HN32" s="729"/>
      <c r="HO32" s="729"/>
      <c r="HP32" s="729"/>
      <c r="HQ32" s="729"/>
      <c r="HR32" s="729"/>
      <c r="HS32" s="729"/>
      <c r="HT32" s="729"/>
      <c r="HU32" s="729"/>
      <c r="HV32" s="729"/>
      <c r="HW32" s="729"/>
      <c r="HX32" s="729"/>
      <c r="HY32" s="729"/>
      <c r="HZ32" s="729"/>
      <c r="IA32" s="729"/>
      <c r="IB32" s="729"/>
      <c r="IC32" s="729"/>
      <c r="ID32" s="729"/>
      <c r="IE32" s="729"/>
    </row>
    <row r="33" s="625" customFormat="1" ht="35" customHeight="1" spans="1:239">
      <c r="A33" s="642">
        <v>45683</v>
      </c>
      <c r="B33" s="643" t="s">
        <v>572</v>
      </c>
      <c r="C33" s="644" t="s">
        <v>573</v>
      </c>
      <c r="D33" s="645">
        <v>4500156659</v>
      </c>
      <c r="E33" s="646"/>
      <c r="F33" s="645" t="s">
        <v>1572</v>
      </c>
      <c r="G33" s="649" t="s">
        <v>1573</v>
      </c>
      <c r="H33" s="648" t="s">
        <v>1574</v>
      </c>
      <c r="I33" s="657">
        <v>460</v>
      </c>
      <c r="J33" s="657">
        <v>0</v>
      </c>
      <c r="K33" s="657">
        <v>4</v>
      </c>
      <c r="L33" s="657">
        <f t="shared" si="0"/>
        <v>115</v>
      </c>
      <c r="M33" s="658">
        <v>45734</v>
      </c>
      <c r="N33" s="658">
        <v>45730</v>
      </c>
      <c r="O33" s="659"/>
      <c r="P33" s="659" t="s">
        <v>1469</v>
      </c>
      <c r="Q33" s="659" t="s">
        <v>575</v>
      </c>
      <c r="R33" s="666" t="s">
        <v>576</v>
      </c>
      <c r="S33" s="666"/>
      <c r="T33" s="666" t="s">
        <v>1575</v>
      </c>
      <c r="U33" s="666"/>
      <c r="V33" s="666"/>
      <c r="W33" s="650" t="s">
        <v>1576</v>
      </c>
      <c r="X33" s="657" t="s">
        <v>113</v>
      </c>
      <c r="Y33" s="681">
        <v>7.3277</v>
      </c>
      <c r="Z33" s="682">
        <f t="shared" si="55"/>
        <v>3370.742</v>
      </c>
      <c r="AA33" s="657" t="s">
        <v>579</v>
      </c>
      <c r="AB33" s="649" t="s">
        <v>1573</v>
      </c>
      <c r="AC33" s="657" t="s">
        <v>101</v>
      </c>
      <c r="AD33" s="683">
        <f>I33</f>
        <v>460</v>
      </c>
      <c r="AE33" s="683"/>
      <c r="AF33" s="684"/>
      <c r="AG33" s="683"/>
      <c r="AH33" s="683"/>
      <c r="AI33" s="683"/>
      <c r="AJ33" s="694">
        <f t="shared" si="57"/>
        <v>460</v>
      </c>
      <c r="AK33" s="694"/>
      <c r="AL33" s="694"/>
      <c r="AM33" s="694"/>
      <c r="AN33" s="695"/>
      <c r="AO33" s="705"/>
      <c r="AP33" s="694"/>
      <c r="AQ33" s="694"/>
      <c r="AR33" s="706"/>
      <c r="AS33" s="694"/>
      <c r="AT33" s="694">
        <f>I33</f>
        <v>460</v>
      </c>
      <c r="AU33" s="694"/>
      <c r="AV33" s="706"/>
      <c r="AW33" s="705"/>
      <c r="AX33" s="694"/>
      <c r="AY33" s="694"/>
      <c r="AZ33" s="706"/>
      <c r="BA33" s="705"/>
      <c r="BB33" s="706"/>
      <c r="BC33" s="715"/>
      <c r="BD33" s="694">
        <f t="shared" si="58"/>
        <v>460</v>
      </c>
      <c r="BE33" s="694"/>
      <c r="BF33" s="694">
        <f t="shared" si="2"/>
        <v>460</v>
      </c>
      <c r="BG33" s="694" t="s">
        <v>102</v>
      </c>
      <c r="BH33" s="694"/>
      <c r="BI33" s="694"/>
      <c r="BJ33" s="694"/>
      <c r="BK33" s="694">
        <f>I33</f>
        <v>460</v>
      </c>
      <c r="BL33" s="694">
        <f>I33</f>
        <v>460</v>
      </c>
      <c r="BM33" s="694"/>
      <c r="BN33" s="694"/>
      <c r="BO33" s="721"/>
      <c r="BP33" s="694"/>
      <c r="BQ33" s="721">
        <f t="shared" si="1"/>
        <v>238485</v>
      </c>
      <c r="BR33" s="721">
        <f t="shared" ref="BR33:BY33" si="60">BR32-BI33</f>
        <v>22690.75</v>
      </c>
      <c r="BS33" s="721">
        <f t="shared" si="60"/>
        <v>22690.75</v>
      </c>
      <c r="BT33" s="721">
        <f t="shared" si="60"/>
        <v>22102.75</v>
      </c>
      <c r="BU33" s="721">
        <f t="shared" si="60"/>
        <v>22102.75</v>
      </c>
      <c r="BV33" s="721">
        <f t="shared" si="60"/>
        <v>37768.75</v>
      </c>
      <c r="BW33" s="721">
        <f t="shared" si="60"/>
        <v>37768.75</v>
      </c>
      <c r="BX33" s="721">
        <f t="shared" si="60"/>
        <v>23182.75</v>
      </c>
      <c r="BY33" s="721">
        <f t="shared" si="60"/>
        <v>23182.75</v>
      </c>
      <c r="BZ33" s="657"/>
      <c r="CA33" s="729"/>
      <c r="CB33" s="729"/>
      <c r="CC33" s="729"/>
      <c r="CD33" s="729"/>
      <c r="CE33" s="729"/>
      <c r="CF33" s="729"/>
      <c r="CG33" s="729"/>
      <c r="CH33" s="729"/>
      <c r="CI33" s="729"/>
      <c r="CJ33" s="729"/>
      <c r="CK33" s="729"/>
      <c r="CL33" s="729"/>
      <c r="CM33" s="729"/>
      <c r="CN33" s="729"/>
      <c r="CO33" s="729"/>
      <c r="CP33" s="729"/>
      <c r="CQ33" s="729"/>
      <c r="CR33" s="729"/>
      <c r="CS33" s="729"/>
      <c r="CT33" s="729"/>
      <c r="CU33" s="729"/>
      <c r="CV33" s="729"/>
      <c r="CW33" s="729"/>
      <c r="CX33" s="729"/>
      <c r="CY33" s="729"/>
      <c r="CZ33" s="729"/>
      <c r="DA33" s="729"/>
      <c r="DB33" s="729"/>
      <c r="DC33" s="729"/>
      <c r="DD33" s="729"/>
      <c r="DE33" s="729"/>
      <c r="DF33" s="729"/>
      <c r="DG33" s="729"/>
      <c r="DH33" s="729"/>
      <c r="DI33" s="729"/>
      <c r="DJ33" s="729"/>
      <c r="DK33" s="729"/>
      <c r="DL33" s="729"/>
      <c r="DM33" s="729"/>
      <c r="DN33" s="729"/>
      <c r="DO33" s="729"/>
      <c r="DP33" s="729"/>
      <c r="DQ33" s="729"/>
      <c r="DR33" s="729"/>
      <c r="DS33" s="729"/>
      <c r="DT33" s="729"/>
      <c r="DU33" s="729"/>
      <c r="DV33" s="729"/>
      <c r="DW33" s="729"/>
      <c r="DX33" s="729"/>
      <c r="DY33" s="729"/>
      <c r="DZ33" s="729"/>
      <c r="EA33" s="729"/>
      <c r="EB33" s="729"/>
      <c r="EC33" s="729"/>
      <c r="ED33" s="729"/>
      <c r="EE33" s="729"/>
      <c r="EF33" s="729"/>
      <c r="EG33" s="729"/>
      <c r="EH33" s="729"/>
      <c r="EI33" s="729"/>
      <c r="EJ33" s="729"/>
      <c r="EK33" s="729"/>
      <c r="EL33" s="729"/>
      <c r="EM33" s="729"/>
      <c r="EN33" s="729"/>
      <c r="EO33" s="729"/>
      <c r="EP33" s="729"/>
      <c r="EQ33" s="729"/>
      <c r="ER33" s="729"/>
      <c r="ES33" s="729"/>
      <c r="ET33" s="729"/>
      <c r="EU33" s="729"/>
      <c r="EV33" s="729"/>
      <c r="EW33" s="729"/>
      <c r="EX33" s="729"/>
      <c r="EY33" s="729"/>
      <c r="EZ33" s="729"/>
      <c r="FA33" s="729"/>
      <c r="FB33" s="729"/>
      <c r="FC33" s="729"/>
      <c r="FD33" s="729"/>
      <c r="FE33" s="729"/>
      <c r="FF33" s="729"/>
      <c r="FG33" s="729"/>
      <c r="FH33" s="729"/>
      <c r="FI33" s="729"/>
      <c r="FJ33" s="729"/>
      <c r="FK33" s="729"/>
      <c r="FL33" s="729"/>
      <c r="FM33" s="729"/>
      <c r="FN33" s="729"/>
      <c r="FO33" s="729"/>
      <c r="FP33" s="729"/>
      <c r="FQ33" s="729"/>
      <c r="FR33" s="729"/>
      <c r="FS33" s="729"/>
      <c r="FT33" s="729"/>
      <c r="FU33" s="729"/>
      <c r="FV33" s="729"/>
      <c r="FW33" s="729"/>
      <c r="FX33" s="729"/>
      <c r="FY33" s="729"/>
      <c r="FZ33" s="729"/>
      <c r="GA33" s="729"/>
      <c r="GB33" s="729"/>
      <c r="GC33" s="729"/>
      <c r="GD33" s="729"/>
      <c r="GE33" s="729"/>
      <c r="GF33" s="729"/>
      <c r="GG33" s="729"/>
      <c r="GH33" s="729"/>
      <c r="GI33" s="729"/>
      <c r="GJ33" s="729"/>
      <c r="GK33" s="729"/>
      <c r="GL33" s="729"/>
      <c r="GM33" s="729"/>
      <c r="GN33" s="729"/>
      <c r="GO33" s="729"/>
      <c r="GP33" s="729"/>
      <c r="GQ33" s="729"/>
      <c r="GR33" s="729"/>
      <c r="GS33" s="729"/>
      <c r="GT33" s="729"/>
      <c r="GU33" s="729"/>
      <c r="GV33" s="729"/>
      <c r="GW33" s="729"/>
      <c r="GX33" s="729"/>
      <c r="GY33" s="729"/>
      <c r="GZ33" s="729"/>
      <c r="HA33" s="729"/>
      <c r="HB33" s="729"/>
      <c r="HC33" s="729"/>
      <c r="HD33" s="729"/>
      <c r="HE33" s="729"/>
      <c r="HF33" s="729"/>
      <c r="HG33" s="729"/>
      <c r="HH33" s="729"/>
      <c r="HI33" s="729"/>
      <c r="HJ33" s="729"/>
      <c r="HK33" s="729"/>
      <c r="HL33" s="729"/>
      <c r="HM33" s="729"/>
      <c r="HN33" s="729"/>
      <c r="HO33" s="729"/>
      <c r="HP33" s="729"/>
      <c r="HQ33" s="729"/>
      <c r="HR33" s="729"/>
      <c r="HS33" s="729"/>
      <c r="HT33" s="729"/>
      <c r="HU33" s="729"/>
      <c r="HV33" s="729"/>
      <c r="HW33" s="729"/>
      <c r="HX33" s="729"/>
      <c r="HY33" s="729"/>
      <c r="HZ33" s="729"/>
      <c r="IA33" s="729"/>
      <c r="IB33" s="729"/>
      <c r="IC33" s="729"/>
      <c r="ID33" s="729"/>
      <c r="IE33" s="729"/>
    </row>
    <row r="34" s="625" customFormat="1" ht="35" customHeight="1" spans="1:239">
      <c r="A34" s="642">
        <v>45683</v>
      </c>
      <c r="B34" s="643" t="s">
        <v>572</v>
      </c>
      <c r="C34" s="644" t="s">
        <v>573</v>
      </c>
      <c r="D34" s="645">
        <v>4500156659</v>
      </c>
      <c r="E34" s="646"/>
      <c r="F34" s="645" t="s">
        <v>1577</v>
      </c>
      <c r="G34" s="649" t="s">
        <v>1578</v>
      </c>
      <c r="H34" s="648" t="s">
        <v>1579</v>
      </c>
      <c r="I34" s="657">
        <v>460</v>
      </c>
      <c r="J34" s="657">
        <v>0</v>
      </c>
      <c r="K34" s="657">
        <v>4</v>
      </c>
      <c r="L34" s="657">
        <f t="shared" si="0"/>
        <v>115</v>
      </c>
      <c r="M34" s="658">
        <v>45734</v>
      </c>
      <c r="N34" s="658">
        <v>45730</v>
      </c>
      <c r="O34" s="659"/>
      <c r="P34" s="659" t="s">
        <v>1469</v>
      </c>
      <c r="Q34" s="659" t="s">
        <v>575</v>
      </c>
      <c r="R34" s="666" t="s">
        <v>576</v>
      </c>
      <c r="S34" s="666"/>
      <c r="T34" s="666" t="s">
        <v>1575</v>
      </c>
      <c r="U34" s="666"/>
      <c r="V34" s="666"/>
      <c r="W34" s="650" t="s">
        <v>1580</v>
      </c>
      <c r="X34" s="657" t="s">
        <v>113</v>
      </c>
      <c r="Y34" s="681">
        <v>7.3277</v>
      </c>
      <c r="Z34" s="682">
        <f t="shared" si="55"/>
        <v>3370.742</v>
      </c>
      <c r="AA34" s="657" t="s">
        <v>579</v>
      </c>
      <c r="AB34" s="649" t="s">
        <v>1578</v>
      </c>
      <c r="AC34" s="657" t="s">
        <v>101</v>
      </c>
      <c r="AD34" s="683">
        <f>I34</f>
        <v>460</v>
      </c>
      <c r="AE34" s="683"/>
      <c r="AF34" s="684"/>
      <c r="AG34" s="683"/>
      <c r="AH34" s="683"/>
      <c r="AI34" s="683"/>
      <c r="AJ34" s="694">
        <f t="shared" si="57"/>
        <v>460</v>
      </c>
      <c r="AK34" s="694"/>
      <c r="AL34" s="694"/>
      <c r="AM34" s="694"/>
      <c r="AN34" s="695"/>
      <c r="AO34" s="705"/>
      <c r="AP34" s="694"/>
      <c r="AQ34" s="694">
        <f>I34</f>
        <v>460</v>
      </c>
      <c r="AR34" s="706"/>
      <c r="AS34" s="694"/>
      <c r="AT34" s="694"/>
      <c r="AU34" s="694"/>
      <c r="AV34" s="706"/>
      <c r="AW34" s="705"/>
      <c r="AX34" s="694"/>
      <c r="AY34" s="694"/>
      <c r="AZ34" s="706"/>
      <c r="BA34" s="705"/>
      <c r="BB34" s="706"/>
      <c r="BC34" s="715"/>
      <c r="BD34" s="694">
        <f t="shared" si="58"/>
        <v>460</v>
      </c>
      <c r="BE34" s="694"/>
      <c r="BF34" s="694">
        <f t="shared" si="2"/>
        <v>460</v>
      </c>
      <c r="BG34" s="694" t="s">
        <v>102</v>
      </c>
      <c r="BH34" s="694"/>
      <c r="BI34" s="694"/>
      <c r="BJ34" s="694"/>
      <c r="BK34" s="694"/>
      <c r="BL34" s="694"/>
      <c r="BM34" s="694">
        <f>I34</f>
        <v>460</v>
      </c>
      <c r="BN34" s="694">
        <f>I34</f>
        <v>460</v>
      </c>
      <c r="BO34" s="721"/>
      <c r="BP34" s="694"/>
      <c r="BQ34" s="721">
        <f t="shared" si="1"/>
        <v>238485</v>
      </c>
      <c r="BR34" s="721">
        <f t="shared" ref="BR34:BY34" si="61">BR33-BI34</f>
        <v>22690.75</v>
      </c>
      <c r="BS34" s="721">
        <f t="shared" si="61"/>
        <v>22690.75</v>
      </c>
      <c r="BT34" s="721">
        <f t="shared" si="61"/>
        <v>22102.75</v>
      </c>
      <c r="BU34" s="721">
        <f t="shared" si="61"/>
        <v>22102.75</v>
      </c>
      <c r="BV34" s="721">
        <f t="shared" si="61"/>
        <v>37308.75</v>
      </c>
      <c r="BW34" s="721">
        <f t="shared" si="61"/>
        <v>37308.75</v>
      </c>
      <c r="BX34" s="721">
        <f t="shared" si="61"/>
        <v>23182.75</v>
      </c>
      <c r="BY34" s="721">
        <f t="shared" si="61"/>
        <v>23182.75</v>
      </c>
      <c r="BZ34" s="657"/>
      <c r="CA34" s="729"/>
      <c r="CB34" s="729"/>
      <c r="CC34" s="729"/>
      <c r="CD34" s="729"/>
      <c r="CE34" s="729"/>
      <c r="CF34" s="729"/>
      <c r="CG34" s="729"/>
      <c r="CH34" s="729"/>
      <c r="CI34" s="729"/>
      <c r="CJ34" s="729"/>
      <c r="CK34" s="729"/>
      <c r="CL34" s="729"/>
      <c r="CM34" s="729"/>
      <c r="CN34" s="729"/>
      <c r="CO34" s="729"/>
      <c r="CP34" s="729"/>
      <c r="CQ34" s="729"/>
      <c r="CR34" s="729"/>
      <c r="CS34" s="729"/>
      <c r="CT34" s="729"/>
      <c r="CU34" s="729"/>
      <c r="CV34" s="729"/>
      <c r="CW34" s="729"/>
      <c r="CX34" s="729"/>
      <c r="CY34" s="729"/>
      <c r="CZ34" s="729"/>
      <c r="DA34" s="729"/>
      <c r="DB34" s="729"/>
      <c r="DC34" s="729"/>
      <c r="DD34" s="729"/>
      <c r="DE34" s="729"/>
      <c r="DF34" s="729"/>
      <c r="DG34" s="729"/>
      <c r="DH34" s="729"/>
      <c r="DI34" s="729"/>
      <c r="DJ34" s="729"/>
      <c r="DK34" s="729"/>
      <c r="DL34" s="729"/>
      <c r="DM34" s="729"/>
      <c r="DN34" s="729"/>
      <c r="DO34" s="729"/>
      <c r="DP34" s="729"/>
      <c r="DQ34" s="729"/>
      <c r="DR34" s="729"/>
      <c r="DS34" s="729"/>
      <c r="DT34" s="729"/>
      <c r="DU34" s="729"/>
      <c r="DV34" s="729"/>
      <c r="DW34" s="729"/>
      <c r="DX34" s="729"/>
      <c r="DY34" s="729"/>
      <c r="DZ34" s="729"/>
      <c r="EA34" s="729"/>
      <c r="EB34" s="729"/>
      <c r="EC34" s="729"/>
      <c r="ED34" s="729"/>
      <c r="EE34" s="729"/>
      <c r="EF34" s="729"/>
      <c r="EG34" s="729"/>
      <c r="EH34" s="729"/>
      <c r="EI34" s="729"/>
      <c r="EJ34" s="729"/>
      <c r="EK34" s="729"/>
      <c r="EL34" s="729"/>
      <c r="EM34" s="729"/>
      <c r="EN34" s="729"/>
      <c r="EO34" s="729"/>
      <c r="EP34" s="729"/>
      <c r="EQ34" s="729"/>
      <c r="ER34" s="729"/>
      <c r="ES34" s="729"/>
      <c r="ET34" s="729"/>
      <c r="EU34" s="729"/>
      <c r="EV34" s="729"/>
      <c r="EW34" s="729"/>
      <c r="EX34" s="729"/>
      <c r="EY34" s="729"/>
      <c r="EZ34" s="729"/>
      <c r="FA34" s="729"/>
      <c r="FB34" s="729"/>
      <c r="FC34" s="729"/>
      <c r="FD34" s="729"/>
      <c r="FE34" s="729"/>
      <c r="FF34" s="729"/>
      <c r="FG34" s="729"/>
      <c r="FH34" s="729"/>
      <c r="FI34" s="729"/>
      <c r="FJ34" s="729"/>
      <c r="FK34" s="729"/>
      <c r="FL34" s="729"/>
      <c r="FM34" s="729"/>
      <c r="FN34" s="729"/>
      <c r="FO34" s="729"/>
      <c r="FP34" s="729"/>
      <c r="FQ34" s="729"/>
      <c r="FR34" s="729"/>
      <c r="FS34" s="729"/>
      <c r="FT34" s="729"/>
      <c r="FU34" s="729"/>
      <c r="FV34" s="729"/>
      <c r="FW34" s="729"/>
      <c r="FX34" s="729"/>
      <c r="FY34" s="729"/>
      <c r="FZ34" s="729"/>
      <c r="GA34" s="729"/>
      <c r="GB34" s="729"/>
      <c r="GC34" s="729"/>
      <c r="GD34" s="729"/>
      <c r="GE34" s="729"/>
      <c r="GF34" s="729"/>
      <c r="GG34" s="729"/>
      <c r="GH34" s="729"/>
      <c r="GI34" s="729"/>
      <c r="GJ34" s="729"/>
      <c r="GK34" s="729"/>
      <c r="GL34" s="729"/>
      <c r="GM34" s="729"/>
      <c r="GN34" s="729"/>
      <c r="GO34" s="729"/>
      <c r="GP34" s="729"/>
      <c r="GQ34" s="729"/>
      <c r="GR34" s="729"/>
      <c r="GS34" s="729"/>
      <c r="GT34" s="729"/>
      <c r="GU34" s="729"/>
      <c r="GV34" s="729"/>
      <c r="GW34" s="729"/>
      <c r="GX34" s="729"/>
      <c r="GY34" s="729"/>
      <c r="GZ34" s="729"/>
      <c r="HA34" s="729"/>
      <c r="HB34" s="729"/>
      <c r="HC34" s="729"/>
      <c r="HD34" s="729"/>
      <c r="HE34" s="729"/>
      <c r="HF34" s="729"/>
      <c r="HG34" s="729"/>
      <c r="HH34" s="729"/>
      <c r="HI34" s="729"/>
      <c r="HJ34" s="729"/>
      <c r="HK34" s="729"/>
      <c r="HL34" s="729"/>
      <c r="HM34" s="729"/>
      <c r="HN34" s="729"/>
      <c r="HO34" s="729"/>
      <c r="HP34" s="729"/>
      <c r="HQ34" s="729"/>
      <c r="HR34" s="729"/>
      <c r="HS34" s="729"/>
      <c r="HT34" s="729"/>
      <c r="HU34" s="729"/>
      <c r="HV34" s="729"/>
      <c r="HW34" s="729"/>
      <c r="HX34" s="729"/>
      <c r="HY34" s="729"/>
      <c r="HZ34" s="729"/>
      <c r="IA34" s="729"/>
      <c r="IB34" s="729"/>
      <c r="IC34" s="729"/>
      <c r="ID34" s="729"/>
      <c r="IE34" s="729"/>
    </row>
    <row r="35" s="625" customFormat="1" ht="35" customHeight="1" spans="1:239">
      <c r="A35" s="642">
        <v>45683</v>
      </c>
      <c r="B35" s="643" t="s">
        <v>572</v>
      </c>
      <c r="C35" s="644" t="s">
        <v>573</v>
      </c>
      <c r="D35" s="645">
        <v>4500156659</v>
      </c>
      <c r="E35" s="646"/>
      <c r="F35" s="645" t="s">
        <v>1581</v>
      </c>
      <c r="G35" s="649" t="s">
        <v>1461</v>
      </c>
      <c r="H35" s="648" t="s">
        <v>84</v>
      </c>
      <c r="I35" s="657">
        <v>568</v>
      </c>
      <c r="J35" s="657">
        <v>0</v>
      </c>
      <c r="K35" s="657">
        <v>4</v>
      </c>
      <c r="L35" s="657">
        <f t="shared" si="0"/>
        <v>142</v>
      </c>
      <c r="M35" s="658">
        <v>45736</v>
      </c>
      <c r="N35" s="658">
        <v>45733</v>
      </c>
      <c r="O35" s="659"/>
      <c r="P35" s="659" t="s">
        <v>1469</v>
      </c>
      <c r="Q35" s="659" t="s">
        <v>575</v>
      </c>
      <c r="R35" s="666" t="s">
        <v>576</v>
      </c>
      <c r="S35" s="666"/>
      <c r="T35" s="666" t="s">
        <v>1582</v>
      </c>
      <c r="U35" s="666"/>
      <c r="V35" s="666"/>
      <c r="W35" s="650" t="s">
        <v>1583</v>
      </c>
      <c r="X35" s="657" t="s">
        <v>113</v>
      </c>
      <c r="Y35" s="681">
        <v>7.3108</v>
      </c>
      <c r="Z35" s="682">
        <f t="shared" si="55"/>
        <v>4152.5344</v>
      </c>
      <c r="AA35" s="649" t="s">
        <v>579</v>
      </c>
      <c r="AB35" s="643" t="s">
        <v>1461</v>
      </c>
      <c r="AC35" s="657" t="s">
        <v>101</v>
      </c>
      <c r="AD35" s="683">
        <f>I35</f>
        <v>568</v>
      </c>
      <c r="AE35" s="683"/>
      <c r="AF35" s="684"/>
      <c r="AG35" s="683"/>
      <c r="AH35" s="683"/>
      <c r="AI35" s="683"/>
      <c r="AJ35" s="694">
        <f t="shared" si="57"/>
        <v>568</v>
      </c>
      <c r="AK35" s="694"/>
      <c r="AL35" s="694"/>
      <c r="AM35" s="694"/>
      <c r="AN35" s="695"/>
      <c r="AO35" s="705"/>
      <c r="AP35" s="694"/>
      <c r="AQ35" s="694">
        <f t="shared" ref="AQ35:AQ44" si="62">I35/4</f>
        <v>142</v>
      </c>
      <c r="AR35" s="706"/>
      <c r="AS35" s="694">
        <f t="shared" ref="AS35:AS44" si="63">I35/4</f>
        <v>142</v>
      </c>
      <c r="AT35" s="694">
        <f t="shared" ref="AT35:AT44" si="64">I35/4</f>
        <v>142</v>
      </c>
      <c r="AU35" s="694"/>
      <c r="AV35" s="706">
        <f>I35/4</f>
        <v>142</v>
      </c>
      <c r="AW35" s="705"/>
      <c r="AX35" s="694"/>
      <c r="AY35" s="694"/>
      <c r="AZ35" s="706"/>
      <c r="BA35" s="705"/>
      <c r="BB35" s="706"/>
      <c r="BC35" s="715"/>
      <c r="BD35" s="694">
        <f t="shared" si="58"/>
        <v>568</v>
      </c>
      <c r="BE35" s="694"/>
      <c r="BF35" s="694">
        <f t="shared" si="2"/>
        <v>568</v>
      </c>
      <c r="BG35" s="694" t="s">
        <v>102</v>
      </c>
      <c r="BH35" s="694"/>
      <c r="BI35" s="694">
        <f t="shared" ref="BI35:BI51" si="65">I35/4</f>
        <v>142</v>
      </c>
      <c r="BJ35" s="694">
        <f t="shared" ref="BJ35:BP35" si="66">BI35</f>
        <v>142</v>
      </c>
      <c r="BK35" s="694">
        <f t="shared" si="66"/>
        <v>142</v>
      </c>
      <c r="BL35" s="694">
        <f t="shared" si="66"/>
        <v>142</v>
      </c>
      <c r="BM35" s="721">
        <f t="shared" si="66"/>
        <v>142</v>
      </c>
      <c r="BN35" s="694">
        <f t="shared" si="66"/>
        <v>142</v>
      </c>
      <c r="BO35" s="721">
        <f t="shared" si="66"/>
        <v>142</v>
      </c>
      <c r="BP35" s="694">
        <f t="shared" si="66"/>
        <v>142</v>
      </c>
      <c r="BQ35" s="721">
        <f t="shared" si="1"/>
        <v>238593</v>
      </c>
      <c r="BR35" s="721">
        <f t="shared" ref="BR35:BY35" si="67">BR34-BI35</f>
        <v>22548.75</v>
      </c>
      <c r="BS35" s="721">
        <f t="shared" si="67"/>
        <v>22548.75</v>
      </c>
      <c r="BT35" s="721">
        <f t="shared" si="67"/>
        <v>21960.75</v>
      </c>
      <c r="BU35" s="721">
        <f t="shared" si="67"/>
        <v>21960.75</v>
      </c>
      <c r="BV35" s="721">
        <f t="shared" si="67"/>
        <v>37166.75</v>
      </c>
      <c r="BW35" s="721">
        <f t="shared" si="67"/>
        <v>37166.75</v>
      </c>
      <c r="BX35" s="721">
        <f t="shared" si="67"/>
        <v>23040.75</v>
      </c>
      <c r="BY35" s="721">
        <f t="shared" si="67"/>
        <v>23040.75</v>
      </c>
      <c r="BZ35" s="657"/>
      <c r="CA35" s="729"/>
      <c r="CB35" s="729"/>
      <c r="CC35" s="729"/>
      <c r="CD35" s="729"/>
      <c r="CE35" s="729"/>
      <c r="CF35" s="729"/>
      <c r="CG35" s="729"/>
      <c r="CH35" s="729"/>
      <c r="CI35" s="729"/>
      <c r="CJ35" s="729"/>
      <c r="CK35" s="729"/>
      <c r="CL35" s="729"/>
      <c r="CM35" s="729"/>
      <c r="CN35" s="729"/>
      <c r="CO35" s="729"/>
      <c r="CP35" s="729"/>
      <c r="CQ35" s="729"/>
      <c r="CR35" s="729"/>
      <c r="CS35" s="729"/>
      <c r="CT35" s="729"/>
      <c r="CU35" s="729"/>
      <c r="CV35" s="729"/>
      <c r="CW35" s="729"/>
      <c r="CX35" s="729"/>
      <c r="CY35" s="729"/>
      <c r="CZ35" s="729"/>
      <c r="DA35" s="729"/>
      <c r="DB35" s="729"/>
      <c r="DC35" s="729"/>
      <c r="DD35" s="729"/>
      <c r="DE35" s="729"/>
      <c r="DF35" s="729"/>
      <c r="DG35" s="729"/>
      <c r="DH35" s="729"/>
      <c r="DI35" s="729"/>
      <c r="DJ35" s="729"/>
      <c r="DK35" s="729"/>
      <c r="DL35" s="729"/>
      <c r="DM35" s="729"/>
      <c r="DN35" s="729"/>
      <c r="DO35" s="729"/>
      <c r="DP35" s="729"/>
      <c r="DQ35" s="729"/>
      <c r="DR35" s="729"/>
      <c r="DS35" s="729"/>
      <c r="DT35" s="729"/>
      <c r="DU35" s="729"/>
      <c r="DV35" s="729"/>
      <c r="DW35" s="729"/>
      <c r="DX35" s="729"/>
      <c r="DY35" s="729"/>
      <c r="DZ35" s="729"/>
      <c r="EA35" s="729"/>
      <c r="EB35" s="729"/>
      <c r="EC35" s="729"/>
      <c r="ED35" s="729"/>
      <c r="EE35" s="729"/>
      <c r="EF35" s="729"/>
      <c r="EG35" s="729"/>
      <c r="EH35" s="729"/>
      <c r="EI35" s="729"/>
      <c r="EJ35" s="729"/>
      <c r="EK35" s="729"/>
      <c r="EL35" s="729"/>
      <c r="EM35" s="729"/>
      <c r="EN35" s="729"/>
      <c r="EO35" s="729"/>
      <c r="EP35" s="729"/>
      <c r="EQ35" s="729"/>
      <c r="ER35" s="729"/>
      <c r="ES35" s="729"/>
      <c r="ET35" s="729"/>
      <c r="EU35" s="729"/>
      <c r="EV35" s="729"/>
      <c r="EW35" s="729"/>
      <c r="EX35" s="729"/>
      <c r="EY35" s="729"/>
      <c r="EZ35" s="729"/>
      <c r="FA35" s="729"/>
      <c r="FB35" s="729"/>
      <c r="FC35" s="729"/>
      <c r="FD35" s="729"/>
      <c r="FE35" s="729"/>
      <c r="FF35" s="729"/>
      <c r="FG35" s="729"/>
      <c r="FH35" s="729"/>
      <c r="FI35" s="729"/>
      <c r="FJ35" s="729"/>
      <c r="FK35" s="729"/>
      <c r="FL35" s="729"/>
      <c r="FM35" s="729"/>
      <c r="FN35" s="729"/>
      <c r="FO35" s="729"/>
      <c r="FP35" s="729"/>
      <c r="FQ35" s="729"/>
      <c r="FR35" s="729"/>
      <c r="FS35" s="729"/>
      <c r="FT35" s="729"/>
      <c r="FU35" s="729"/>
      <c r="FV35" s="729"/>
      <c r="FW35" s="729"/>
      <c r="FX35" s="729"/>
      <c r="FY35" s="729"/>
      <c r="FZ35" s="729"/>
      <c r="GA35" s="729"/>
      <c r="GB35" s="729"/>
      <c r="GC35" s="729"/>
      <c r="GD35" s="729"/>
      <c r="GE35" s="729"/>
      <c r="GF35" s="729"/>
      <c r="GG35" s="729"/>
      <c r="GH35" s="729"/>
      <c r="GI35" s="729"/>
      <c r="GJ35" s="729"/>
      <c r="GK35" s="729"/>
      <c r="GL35" s="729"/>
      <c r="GM35" s="729"/>
      <c r="GN35" s="729"/>
      <c r="GO35" s="729"/>
      <c r="GP35" s="729"/>
      <c r="GQ35" s="729"/>
      <c r="GR35" s="729"/>
      <c r="GS35" s="729"/>
      <c r="GT35" s="729"/>
      <c r="GU35" s="729"/>
      <c r="GV35" s="729"/>
      <c r="GW35" s="729"/>
      <c r="GX35" s="729"/>
      <c r="GY35" s="729"/>
      <c r="GZ35" s="729"/>
      <c r="HA35" s="729"/>
      <c r="HB35" s="729"/>
      <c r="HC35" s="729"/>
      <c r="HD35" s="729"/>
      <c r="HE35" s="729"/>
      <c r="HF35" s="729"/>
      <c r="HG35" s="729"/>
      <c r="HH35" s="729"/>
      <c r="HI35" s="729"/>
      <c r="HJ35" s="729"/>
      <c r="HK35" s="729"/>
      <c r="HL35" s="729"/>
      <c r="HM35" s="729"/>
      <c r="HN35" s="729"/>
      <c r="HO35" s="729"/>
      <c r="HP35" s="729"/>
      <c r="HQ35" s="729"/>
      <c r="HR35" s="729"/>
      <c r="HS35" s="729"/>
      <c r="HT35" s="729"/>
      <c r="HU35" s="729"/>
      <c r="HV35" s="729"/>
      <c r="HW35" s="729"/>
      <c r="HX35" s="729"/>
      <c r="HY35" s="729"/>
      <c r="HZ35" s="729"/>
      <c r="IA35" s="729"/>
      <c r="IB35" s="729"/>
      <c r="IC35" s="729"/>
      <c r="ID35" s="729"/>
      <c r="IE35" s="729"/>
    </row>
    <row r="36" s="625" customFormat="1" ht="32" customHeight="1" spans="1:239">
      <c r="A36" s="642">
        <v>45652</v>
      </c>
      <c r="B36" s="643" t="s">
        <v>605</v>
      </c>
      <c r="C36" s="644" t="s">
        <v>606</v>
      </c>
      <c r="D36" s="645">
        <v>4500154827</v>
      </c>
      <c r="E36" s="646"/>
      <c r="F36" s="645" t="s">
        <v>1584</v>
      </c>
      <c r="G36" s="649" t="s">
        <v>1461</v>
      </c>
      <c r="H36" s="648" t="s">
        <v>84</v>
      </c>
      <c r="I36" s="657">
        <v>300</v>
      </c>
      <c r="J36" s="657">
        <v>0</v>
      </c>
      <c r="K36" s="657">
        <v>4</v>
      </c>
      <c r="L36" s="657">
        <f t="shared" si="0"/>
        <v>75</v>
      </c>
      <c r="M36" s="658">
        <v>45737</v>
      </c>
      <c r="N36" s="658">
        <v>45733</v>
      </c>
      <c r="O36" s="659" t="s">
        <v>610</v>
      </c>
      <c r="P36" s="659" t="s">
        <v>1469</v>
      </c>
      <c r="Q36" s="659" t="s">
        <v>611</v>
      </c>
      <c r="R36" s="666" t="s">
        <v>612</v>
      </c>
      <c r="S36" s="666"/>
      <c r="T36" s="666" t="s">
        <v>1585</v>
      </c>
      <c r="U36" s="666" t="s">
        <v>614</v>
      </c>
      <c r="V36" s="666" t="s">
        <v>615</v>
      </c>
      <c r="W36" s="650" t="s">
        <v>1586</v>
      </c>
      <c r="X36" s="657" t="s">
        <v>233</v>
      </c>
      <c r="Y36" s="681">
        <v>7.0298</v>
      </c>
      <c r="Z36" s="682">
        <f t="shared" si="55"/>
        <v>2108.94</v>
      </c>
      <c r="AA36" s="657" t="s">
        <v>617</v>
      </c>
      <c r="AB36" s="657" t="s">
        <v>1525</v>
      </c>
      <c r="AC36" s="657" t="s">
        <v>101</v>
      </c>
      <c r="AD36" s="683"/>
      <c r="AE36" s="683"/>
      <c r="AF36" s="684"/>
      <c r="AG36" s="683">
        <f>I36</f>
        <v>300</v>
      </c>
      <c r="AH36" s="683"/>
      <c r="AI36" s="683"/>
      <c r="AJ36" s="694">
        <f t="shared" si="57"/>
        <v>300</v>
      </c>
      <c r="AK36" s="694"/>
      <c r="AL36" s="694"/>
      <c r="AM36" s="694"/>
      <c r="AN36" s="695"/>
      <c r="AO36" s="705"/>
      <c r="AP36" s="694"/>
      <c r="AQ36" s="694">
        <f t="shared" si="62"/>
        <v>75</v>
      </c>
      <c r="AR36" s="706"/>
      <c r="AS36" s="705">
        <f t="shared" si="63"/>
        <v>75</v>
      </c>
      <c r="AT36" s="694">
        <f t="shared" si="64"/>
        <v>75</v>
      </c>
      <c r="AU36" s="694"/>
      <c r="AV36" s="706">
        <f t="shared" ref="AV36:AV44" si="68">AS36</f>
        <v>75</v>
      </c>
      <c r="AW36" s="705"/>
      <c r="AX36" s="694"/>
      <c r="AY36" s="694"/>
      <c r="AZ36" s="706"/>
      <c r="BA36" s="705"/>
      <c r="BB36" s="706"/>
      <c r="BC36" s="715"/>
      <c r="BD36" s="694">
        <f t="shared" si="58"/>
        <v>300</v>
      </c>
      <c r="BE36" s="694"/>
      <c r="BF36" s="694">
        <f t="shared" si="2"/>
        <v>300</v>
      </c>
      <c r="BG36" s="694" t="s">
        <v>102</v>
      </c>
      <c r="BH36" s="694"/>
      <c r="BI36" s="694">
        <f t="shared" si="65"/>
        <v>75</v>
      </c>
      <c r="BJ36" s="694">
        <f t="shared" ref="BJ36:BP36" si="69">BI36</f>
        <v>75</v>
      </c>
      <c r="BK36" s="694">
        <f t="shared" si="69"/>
        <v>75</v>
      </c>
      <c r="BL36" s="694">
        <f t="shared" si="69"/>
        <v>75</v>
      </c>
      <c r="BM36" s="721">
        <f t="shared" si="69"/>
        <v>75</v>
      </c>
      <c r="BN36" s="694">
        <f t="shared" si="69"/>
        <v>75</v>
      </c>
      <c r="BO36" s="721">
        <f t="shared" si="69"/>
        <v>75</v>
      </c>
      <c r="BP36" s="694">
        <f t="shared" si="69"/>
        <v>75</v>
      </c>
      <c r="BQ36" s="721">
        <f t="shared" si="1"/>
        <v>238325</v>
      </c>
      <c r="BR36" s="721">
        <f t="shared" ref="BR36:BY36" si="70">BR35-BI36</f>
        <v>22473.75</v>
      </c>
      <c r="BS36" s="721">
        <f t="shared" si="70"/>
        <v>22473.75</v>
      </c>
      <c r="BT36" s="721">
        <f t="shared" si="70"/>
        <v>21885.75</v>
      </c>
      <c r="BU36" s="721">
        <f t="shared" si="70"/>
        <v>21885.75</v>
      </c>
      <c r="BV36" s="721">
        <f t="shared" si="70"/>
        <v>37091.75</v>
      </c>
      <c r="BW36" s="721">
        <f t="shared" si="70"/>
        <v>37091.75</v>
      </c>
      <c r="BX36" s="721">
        <f t="shared" si="70"/>
        <v>22965.75</v>
      </c>
      <c r="BY36" s="721">
        <f t="shared" si="70"/>
        <v>22965.75</v>
      </c>
      <c r="BZ36" s="657"/>
      <c r="CA36" s="729"/>
      <c r="CB36" s="729"/>
      <c r="CC36" s="729"/>
      <c r="CD36" s="729"/>
      <c r="CE36" s="729"/>
      <c r="CF36" s="729"/>
      <c r="CG36" s="729"/>
      <c r="CH36" s="729"/>
      <c r="CI36" s="729"/>
      <c r="CJ36" s="729"/>
      <c r="CK36" s="729"/>
      <c r="CL36" s="729"/>
      <c r="CM36" s="729"/>
      <c r="CN36" s="729"/>
      <c r="CO36" s="729"/>
      <c r="CP36" s="729"/>
      <c r="CQ36" s="729"/>
      <c r="CR36" s="729"/>
      <c r="CS36" s="729"/>
      <c r="CT36" s="729"/>
      <c r="CU36" s="729"/>
      <c r="CV36" s="729"/>
      <c r="CW36" s="729"/>
      <c r="CX36" s="729"/>
      <c r="CY36" s="729"/>
      <c r="CZ36" s="729"/>
      <c r="DA36" s="729"/>
      <c r="DB36" s="729"/>
      <c r="DC36" s="729"/>
      <c r="DD36" s="729"/>
      <c r="DE36" s="729"/>
      <c r="DF36" s="729"/>
      <c r="DG36" s="729"/>
      <c r="DH36" s="729"/>
      <c r="DI36" s="729"/>
      <c r="DJ36" s="729"/>
      <c r="DK36" s="729"/>
      <c r="DL36" s="729"/>
      <c r="DM36" s="729"/>
      <c r="DN36" s="729"/>
      <c r="DO36" s="729"/>
      <c r="DP36" s="729"/>
      <c r="DQ36" s="729"/>
      <c r="DR36" s="729"/>
      <c r="DS36" s="729"/>
      <c r="DT36" s="729"/>
      <c r="DU36" s="729"/>
      <c r="DV36" s="729"/>
      <c r="DW36" s="729"/>
      <c r="DX36" s="729"/>
      <c r="DY36" s="729"/>
      <c r="DZ36" s="729"/>
      <c r="EA36" s="729"/>
      <c r="EB36" s="729"/>
      <c r="EC36" s="729"/>
      <c r="ED36" s="729"/>
      <c r="EE36" s="729"/>
      <c r="EF36" s="729"/>
      <c r="EG36" s="729"/>
      <c r="EH36" s="729"/>
      <c r="EI36" s="729"/>
      <c r="EJ36" s="729"/>
      <c r="EK36" s="729"/>
      <c r="EL36" s="729"/>
      <c r="EM36" s="729"/>
      <c r="EN36" s="729"/>
      <c r="EO36" s="729"/>
      <c r="EP36" s="729"/>
      <c r="EQ36" s="729"/>
      <c r="ER36" s="729"/>
      <c r="ES36" s="729"/>
      <c r="ET36" s="729"/>
      <c r="EU36" s="729"/>
      <c r="EV36" s="729"/>
      <c r="EW36" s="729"/>
      <c r="EX36" s="729"/>
      <c r="EY36" s="729"/>
      <c r="EZ36" s="729"/>
      <c r="FA36" s="729"/>
      <c r="FB36" s="729"/>
      <c r="FC36" s="729"/>
      <c r="FD36" s="729"/>
      <c r="FE36" s="729"/>
      <c r="FF36" s="729"/>
      <c r="FG36" s="729"/>
      <c r="FH36" s="729"/>
      <c r="FI36" s="729"/>
      <c r="FJ36" s="729"/>
      <c r="FK36" s="729"/>
      <c r="FL36" s="729"/>
      <c r="FM36" s="729"/>
      <c r="FN36" s="729"/>
      <c r="FO36" s="729"/>
      <c r="FP36" s="729"/>
      <c r="FQ36" s="729"/>
      <c r="FR36" s="729"/>
      <c r="FS36" s="729"/>
      <c r="FT36" s="729"/>
      <c r="FU36" s="729"/>
      <c r="FV36" s="729"/>
      <c r="FW36" s="729"/>
      <c r="FX36" s="729"/>
      <c r="FY36" s="729"/>
      <c r="FZ36" s="729"/>
      <c r="GA36" s="729"/>
      <c r="GB36" s="729"/>
      <c r="GC36" s="729"/>
      <c r="GD36" s="729"/>
      <c r="GE36" s="729"/>
      <c r="GF36" s="729"/>
      <c r="GG36" s="729"/>
      <c r="GH36" s="729"/>
      <c r="GI36" s="729"/>
      <c r="GJ36" s="729"/>
      <c r="GK36" s="729"/>
      <c r="GL36" s="729"/>
      <c r="GM36" s="729"/>
      <c r="GN36" s="729"/>
      <c r="GO36" s="729"/>
      <c r="GP36" s="729"/>
      <c r="GQ36" s="729"/>
      <c r="GR36" s="729"/>
      <c r="GS36" s="729"/>
      <c r="GT36" s="729"/>
      <c r="GU36" s="729"/>
      <c r="GV36" s="729"/>
      <c r="GW36" s="729"/>
      <c r="GX36" s="729"/>
      <c r="GY36" s="729"/>
      <c r="GZ36" s="729"/>
      <c r="HA36" s="729"/>
      <c r="HB36" s="729"/>
      <c r="HC36" s="729"/>
      <c r="HD36" s="729"/>
      <c r="HE36" s="729"/>
      <c r="HF36" s="729"/>
      <c r="HG36" s="729"/>
      <c r="HH36" s="729"/>
      <c r="HI36" s="729"/>
      <c r="HJ36" s="729"/>
      <c r="HK36" s="729"/>
      <c r="HL36" s="729"/>
      <c r="HM36" s="729"/>
      <c r="HN36" s="729"/>
      <c r="HO36" s="729"/>
      <c r="HP36" s="729"/>
      <c r="HQ36" s="729"/>
      <c r="HR36" s="729"/>
      <c r="HS36" s="729"/>
      <c r="HT36" s="729"/>
      <c r="HU36" s="729"/>
      <c r="HV36" s="729"/>
      <c r="HW36" s="729"/>
      <c r="HX36" s="729"/>
      <c r="HY36" s="729"/>
      <c r="HZ36" s="729"/>
      <c r="IA36" s="729"/>
      <c r="IB36" s="729"/>
      <c r="IC36" s="729"/>
      <c r="ID36" s="729"/>
      <c r="IE36" s="729"/>
    </row>
    <row r="37" s="625" customFormat="1" ht="35" customHeight="1" spans="1:239">
      <c r="A37" s="642">
        <v>45698</v>
      </c>
      <c r="B37" s="643" t="s">
        <v>605</v>
      </c>
      <c r="C37" s="644" t="s">
        <v>606</v>
      </c>
      <c r="D37" s="645">
        <v>4500154827</v>
      </c>
      <c r="E37" s="646"/>
      <c r="F37" s="645" t="s">
        <v>1587</v>
      </c>
      <c r="G37" s="649" t="s">
        <v>1588</v>
      </c>
      <c r="H37" s="648" t="s">
        <v>609</v>
      </c>
      <c r="I37" s="657">
        <v>360</v>
      </c>
      <c r="J37" s="657">
        <v>0</v>
      </c>
      <c r="K37" s="657">
        <v>24</v>
      </c>
      <c r="L37" s="657">
        <f t="shared" si="0"/>
        <v>15</v>
      </c>
      <c r="M37" s="658">
        <v>45737</v>
      </c>
      <c r="N37" s="658">
        <v>45733</v>
      </c>
      <c r="O37" s="659" t="s">
        <v>610</v>
      </c>
      <c r="P37" s="659" t="s">
        <v>1469</v>
      </c>
      <c r="Q37" s="659" t="s">
        <v>611</v>
      </c>
      <c r="R37" s="666" t="s">
        <v>612</v>
      </c>
      <c r="S37" s="666"/>
      <c r="T37" s="666" t="s">
        <v>1585</v>
      </c>
      <c r="U37" s="666" t="s">
        <v>614</v>
      </c>
      <c r="V37" s="666" t="s">
        <v>615</v>
      </c>
      <c r="W37" s="650" t="s">
        <v>1589</v>
      </c>
      <c r="X37" s="657" t="s">
        <v>233</v>
      </c>
      <c r="Y37" s="681">
        <v>34.2746</v>
      </c>
      <c r="Z37" s="682">
        <f>Y37*L37</f>
        <v>514.119</v>
      </c>
      <c r="AA37" s="657" t="s">
        <v>617</v>
      </c>
      <c r="AB37" s="649" t="s">
        <v>1590</v>
      </c>
      <c r="AC37" s="657" t="s">
        <v>101</v>
      </c>
      <c r="AD37" s="683"/>
      <c r="AE37" s="683"/>
      <c r="AF37" s="684"/>
      <c r="AG37" s="683">
        <f>I37</f>
        <v>360</v>
      </c>
      <c r="AH37" s="683"/>
      <c r="AI37" s="683"/>
      <c r="AJ37" s="694">
        <f t="shared" si="57"/>
        <v>360</v>
      </c>
      <c r="AK37" s="694"/>
      <c r="AL37" s="694"/>
      <c r="AM37" s="694"/>
      <c r="AN37" s="695"/>
      <c r="AO37" s="705"/>
      <c r="AP37" s="694"/>
      <c r="AQ37" s="694">
        <f t="shared" si="62"/>
        <v>90</v>
      </c>
      <c r="AR37" s="706"/>
      <c r="AS37" s="705">
        <f t="shared" si="63"/>
        <v>90</v>
      </c>
      <c r="AT37" s="694">
        <f t="shared" si="64"/>
        <v>90</v>
      </c>
      <c r="AU37" s="694"/>
      <c r="AV37" s="706">
        <f t="shared" si="68"/>
        <v>90</v>
      </c>
      <c r="AW37" s="705"/>
      <c r="AX37" s="694"/>
      <c r="AY37" s="694"/>
      <c r="AZ37" s="706"/>
      <c r="BA37" s="705">
        <f>L37</f>
        <v>15</v>
      </c>
      <c r="BB37" s="706"/>
      <c r="BC37" s="715"/>
      <c r="BD37" s="694">
        <f t="shared" si="58"/>
        <v>360</v>
      </c>
      <c r="BE37" s="694"/>
      <c r="BF37" s="694">
        <f t="shared" si="2"/>
        <v>360</v>
      </c>
      <c r="BG37" s="694" t="s">
        <v>102</v>
      </c>
      <c r="BH37" s="694"/>
      <c r="BI37" s="694">
        <f t="shared" si="65"/>
        <v>90</v>
      </c>
      <c r="BJ37" s="694">
        <f t="shared" ref="BJ37:BP37" si="71">BI37</f>
        <v>90</v>
      </c>
      <c r="BK37" s="694">
        <f t="shared" si="71"/>
        <v>90</v>
      </c>
      <c r="BL37" s="694">
        <f t="shared" si="71"/>
        <v>90</v>
      </c>
      <c r="BM37" s="721">
        <f t="shared" si="71"/>
        <v>90</v>
      </c>
      <c r="BN37" s="694">
        <f t="shared" si="71"/>
        <v>90</v>
      </c>
      <c r="BO37" s="721">
        <f t="shared" si="71"/>
        <v>90</v>
      </c>
      <c r="BP37" s="694">
        <f t="shared" si="71"/>
        <v>90</v>
      </c>
      <c r="BQ37" s="721">
        <f t="shared" si="1"/>
        <v>238385</v>
      </c>
      <c r="BR37" s="721">
        <f t="shared" ref="BR37:BY37" si="72">BR36-BI37</f>
        <v>22383.75</v>
      </c>
      <c r="BS37" s="721">
        <f t="shared" si="72"/>
        <v>22383.75</v>
      </c>
      <c r="BT37" s="721">
        <f t="shared" si="72"/>
        <v>21795.75</v>
      </c>
      <c r="BU37" s="721">
        <f t="shared" si="72"/>
        <v>21795.75</v>
      </c>
      <c r="BV37" s="721">
        <f t="shared" si="72"/>
        <v>37001.75</v>
      </c>
      <c r="BW37" s="721">
        <f t="shared" si="72"/>
        <v>37001.75</v>
      </c>
      <c r="BX37" s="721">
        <f t="shared" si="72"/>
        <v>22875.75</v>
      </c>
      <c r="BY37" s="721">
        <f t="shared" si="72"/>
        <v>22875.75</v>
      </c>
      <c r="BZ37" s="657"/>
      <c r="CA37" s="729"/>
      <c r="CB37" s="729"/>
      <c r="CC37" s="729"/>
      <c r="CD37" s="729"/>
      <c r="CE37" s="729"/>
      <c r="CF37" s="729"/>
      <c r="CG37" s="729"/>
      <c r="CH37" s="729"/>
      <c r="CI37" s="729"/>
      <c r="CJ37" s="729"/>
      <c r="CK37" s="729"/>
      <c r="CL37" s="729"/>
      <c r="CM37" s="729"/>
      <c r="CN37" s="729"/>
      <c r="CO37" s="729"/>
      <c r="CP37" s="729"/>
      <c r="CQ37" s="729"/>
      <c r="CR37" s="729"/>
      <c r="CS37" s="729"/>
      <c r="CT37" s="729"/>
      <c r="CU37" s="729"/>
      <c r="CV37" s="729"/>
      <c r="CW37" s="729"/>
      <c r="CX37" s="729"/>
      <c r="CY37" s="729"/>
      <c r="CZ37" s="729"/>
      <c r="DA37" s="729"/>
      <c r="DB37" s="729"/>
      <c r="DC37" s="729"/>
      <c r="DD37" s="729"/>
      <c r="DE37" s="729"/>
      <c r="DF37" s="729"/>
      <c r="DG37" s="729"/>
      <c r="DH37" s="729"/>
      <c r="DI37" s="729"/>
      <c r="DJ37" s="729"/>
      <c r="DK37" s="729"/>
      <c r="DL37" s="729"/>
      <c r="DM37" s="729"/>
      <c r="DN37" s="729"/>
      <c r="DO37" s="729"/>
      <c r="DP37" s="729"/>
      <c r="DQ37" s="729"/>
      <c r="DR37" s="729"/>
      <c r="DS37" s="729"/>
      <c r="DT37" s="729"/>
      <c r="DU37" s="729"/>
      <c r="DV37" s="729"/>
      <c r="DW37" s="729"/>
      <c r="DX37" s="729"/>
      <c r="DY37" s="729"/>
      <c r="DZ37" s="729"/>
      <c r="EA37" s="729"/>
      <c r="EB37" s="729"/>
      <c r="EC37" s="729"/>
      <c r="ED37" s="729"/>
      <c r="EE37" s="729"/>
      <c r="EF37" s="729"/>
      <c r="EG37" s="729"/>
      <c r="EH37" s="729"/>
      <c r="EI37" s="729"/>
      <c r="EJ37" s="729"/>
      <c r="EK37" s="729"/>
      <c r="EL37" s="729"/>
      <c r="EM37" s="729"/>
      <c r="EN37" s="729"/>
      <c r="EO37" s="729"/>
      <c r="EP37" s="729"/>
      <c r="EQ37" s="729"/>
      <c r="ER37" s="729"/>
      <c r="ES37" s="729"/>
      <c r="ET37" s="729"/>
      <c r="EU37" s="729"/>
      <c r="EV37" s="729"/>
      <c r="EW37" s="729"/>
      <c r="EX37" s="729"/>
      <c r="EY37" s="729"/>
      <c r="EZ37" s="729"/>
      <c r="FA37" s="729"/>
      <c r="FB37" s="729"/>
      <c r="FC37" s="729"/>
      <c r="FD37" s="729"/>
      <c r="FE37" s="729"/>
      <c r="FF37" s="729"/>
      <c r="FG37" s="729"/>
      <c r="FH37" s="729"/>
      <c r="FI37" s="729"/>
      <c r="FJ37" s="729"/>
      <c r="FK37" s="729"/>
      <c r="FL37" s="729"/>
      <c r="FM37" s="729"/>
      <c r="FN37" s="729"/>
      <c r="FO37" s="729"/>
      <c r="FP37" s="729"/>
      <c r="FQ37" s="729"/>
      <c r="FR37" s="729"/>
      <c r="FS37" s="729"/>
      <c r="FT37" s="729"/>
      <c r="FU37" s="729"/>
      <c r="FV37" s="729"/>
      <c r="FW37" s="729"/>
      <c r="FX37" s="729"/>
      <c r="FY37" s="729"/>
      <c r="FZ37" s="729"/>
      <c r="GA37" s="729"/>
      <c r="GB37" s="729"/>
      <c r="GC37" s="729"/>
      <c r="GD37" s="729"/>
      <c r="GE37" s="729"/>
      <c r="GF37" s="729"/>
      <c r="GG37" s="729"/>
      <c r="GH37" s="729"/>
      <c r="GI37" s="729"/>
      <c r="GJ37" s="729"/>
      <c r="GK37" s="729"/>
      <c r="GL37" s="729"/>
      <c r="GM37" s="729"/>
      <c r="GN37" s="729"/>
      <c r="GO37" s="729"/>
      <c r="GP37" s="729"/>
      <c r="GQ37" s="729"/>
      <c r="GR37" s="729"/>
      <c r="GS37" s="729"/>
      <c r="GT37" s="729"/>
      <c r="GU37" s="729"/>
      <c r="GV37" s="729"/>
      <c r="GW37" s="729"/>
      <c r="GX37" s="729"/>
      <c r="GY37" s="729"/>
      <c r="GZ37" s="729"/>
      <c r="HA37" s="729"/>
      <c r="HB37" s="729"/>
      <c r="HC37" s="729"/>
      <c r="HD37" s="729"/>
      <c r="HE37" s="729"/>
      <c r="HF37" s="729"/>
      <c r="HG37" s="729"/>
      <c r="HH37" s="729"/>
      <c r="HI37" s="729"/>
      <c r="HJ37" s="729"/>
      <c r="HK37" s="729"/>
      <c r="HL37" s="729"/>
      <c r="HM37" s="729"/>
      <c r="HN37" s="729"/>
      <c r="HO37" s="729"/>
      <c r="HP37" s="729"/>
      <c r="HQ37" s="729"/>
      <c r="HR37" s="729"/>
      <c r="HS37" s="729"/>
      <c r="HT37" s="729"/>
      <c r="HU37" s="729"/>
      <c r="HV37" s="729"/>
      <c r="HW37" s="729"/>
      <c r="HX37" s="729"/>
      <c r="HY37" s="729"/>
      <c r="HZ37" s="729"/>
      <c r="IA37" s="729"/>
      <c r="IB37" s="729"/>
      <c r="IC37" s="729"/>
      <c r="ID37" s="729"/>
      <c r="IE37" s="729"/>
    </row>
    <row r="38" s="625" customFormat="1" ht="35" customHeight="1" spans="1:239">
      <c r="A38" s="642">
        <v>45705</v>
      </c>
      <c r="B38" s="643" t="s">
        <v>600</v>
      </c>
      <c r="C38" s="644" t="s">
        <v>568</v>
      </c>
      <c r="D38" s="645">
        <v>4500157780</v>
      </c>
      <c r="E38" s="646"/>
      <c r="F38" s="645" t="s">
        <v>1591</v>
      </c>
      <c r="G38" s="649" t="s">
        <v>1461</v>
      </c>
      <c r="H38" s="648" t="s">
        <v>84</v>
      </c>
      <c r="I38" s="657">
        <v>120</v>
      </c>
      <c r="J38" s="657">
        <v>0</v>
      </c>
      <c r="K38" s="657">
        <v>4</v>
      </c>
      <c r="L38" s="657">
        <f t="shared" si="0"/>
        <v>30</v>
      </c>
      <c r="M38" s="658">
        <v>45741</v>
      </c>
      <c r="N38" s="658">
        <v>45737</v>
      </c>
      <c r="O38" s="659"/>
      <c r="P38" s="659" t="s">
        <v>1469</v>
      </c>
      <c r="Q38" s="659" t="s">
        <v>602</v>
      </c>
      <c r="R38" s="666" t="s">
        <v>576</v>
      </c>
      <c r="S38" s="666"/>
      <c r="T38" s="666" t="s">
        <v>85</v>
      </c>
      <c r="U38" s="666"/>
      <c r="V38" s="666"/>
      <c r="W38" s="650" t="s">
        <v>1592</v>
      </c>
      <c r="X38" s="657" t="s">
        <v>113</v>
      </c>
      <c r="Y38" s="681">
        <v>7.0298</v>
      </c>
      <c r="Z38" s="682">
        <f t="shared" ref="Z38:Z57" si="73">Y38*I38</f>
        <v>843.576</v>
      </c>
      <c r="AA38" s="657" t="s">
        <v>604</v>
      </c>
      <c r="AB38" s="643" t="s">
        <v>1593</v>
      </c>
      <c r="AC38" s="657" t="s">
        <v>101</v>
      </c>
      <c r="AD38" s="683">
        <f>I38</f>
        <v>120</v>
      </c>
      <c r="AE38" s="683"/>
      <c r="AF38" s="684"/>
      <c r="AG38" s="683"/>
      <c r="AH38" s="683"/>
      <c r="AI38" s="683"/>
      <c r="AJ38" s="694">
        <f t="shared" si="57"/>
        <v>120</v>
      </c>
      <c r="AK38" s="694"/>
      <c r="AL38" s="694"/>
      <c r="AM38" s="694"/>
      <c r="AN38" s="695"/>
      <c r="AO38" s="705"/>
      <c r="AP38" s="694"/>
      <c r="AQ38" s="694">
        <f t="shared" si="62"/>
        <v>30</v>
      </c>
      <c r="AR38" s="706"/>
      <c r="AS38" s="705">
        <f t="shared" si="63"/>
        <v>30</v>
      </c>
      <c r="AT38" s="694">
        <f t="shared" si="64"/>
        <v>30</v>
      </c>
      <c r="AU38" s="694"/>
      <c r="AV38" s="706">
        <f t="shared" si="68"/>
        <v>30</v>
      </c>
      <c r="AW38" s="705"/>
      <c r="AX38" s="694"/>
      <c r="AY38" s="694"/>
      <c r="AZ38" s="706"/>
      <c r="BA38" s="705"/>
      <c r="BB38" s="706"/>
      <c r="BC38" s="715"/>
      <c r="BD38" s="694">
        <f t="shared" si="58"/>
        <v>120</v>
      </c>
      <c r="BE38" s="694"/>
      <c r="BF38" s="694">
        <f t="shared" si="2"/>
        <v>120</v>
      </c>
      <c r="BG38" s="694" t="s">
        <v>102</v>
      </c>
      <c r="BH38" s="694"/>
      <c r="BI38" s="694">
        <f t="shared" si="65"/>
        <v>30</v>
      </c>
      <c r="BJ38" s="694">
        <f t="shared" ref="BJ38:BP38" si="74">BI38</f>
        <v>30</v>
      </c>
      <c r="BK38" s="694">
        <f t="shared" si="74"/>
        <v>30</v>
      </c>
      <c r="BL38" s="694">
        <f t="shared" si="74"/>
        <v>30</v>
      </c>
      <c r="BM38" s="721">
        <f t="shared" si="74"/>
        <v>30</v>
      </c>
      <c r="BN38" s="694">
        <f t="shared" si="74"/>
        <v>30</v>
      </c>
      <c r="BO38" s="721">
        <f t="shared" si="74"/>
        <v>30</v>
      </c>
      <c r="BP38" s="694">
        <f t="shared" si="74"/>
        <v>30</v>
      </c>
      <c r="BQ38" s="721">
        <f t="shared" si="1"/>
        <v>238145</v>
      </c>
      <c r="BR38" s="721">
        <f t="shared" ref="BR38:BY38" si="75">BR37-BI38</f>
        <v>22353.75</v>
      </c>
      <c r="BS38" s="721">
        <f t="shared" si="75"/>
        <v>22353.75</v>
      </c>
      <c r="BT38" s="721">
        <f t="shared" si="75"/>
        <v>21765.75</v>
      </c>
      <c r="BU38" s="721">
        <f t="shared" si="75"/>
        <v>21765.75</v>
      </c>
      <c r="BV38" s="721">
        <f t="shared" si="75"/>
        <v>36971.75</v>
      </c>
      <c r="BW38" s="721">
        <f t="shared" si="75"/>
        <v>36971.75</v>
      </c>
      <c r="BX38" s="721">
        <f t="shared" si="75"/>
        <v>22845.75</v>
      </c>
      <c r="BY38" s="721">
        <f t="shared" si="75"/>
        <v>22845.75</v>
      </c>
      <c r="BZ38" s="657"/>
      <c r="CA38" s="729"/>
      <c r="CB38" s="729"/>
      <c r="CC38" s="729"/>
      <c r="CD38" s="729"/>
      <c r="CE38" s="729"/>
      <c r="CF38" s="729"/>
      <c r="CG38" s="729"/>
      <c r="CH38" s="729"/>
      <c r="CI38" s="729"/>
      <c r="CJ38" s="729"/>
      <c r="CK38" s="729"/>
      <c r="CL38" s="729"/>
      <c r="CM38" s="729"/>
      <c r="CN38" s="729"/>
      <c r="CO38" s="729"/>
      <c r="CP38" s="729"/>
      <c r="CQ38" s="729"/>
      <c r="CR38" s="729"/>
      <c r="CS38" s="729"/>
      <c r="CT38" s="729"/>
      <c r="CU38" s="729"/>
      <c r="CV38" s="729"/>
      <c r="CW38" s="729"/>
      <c r="CX38" s="729"/>
      <c r="CY38" s="729"/>
      <c r="CZ38" s="729"/>
      <c r="DA38" s="729"/>
      <c r="DB38" s="729"/>
      <c r="DC38" s="729"/>
      <c r="DD38" s="729"/>
      <c r="DE38" s="729"/>
      <c r="DF38" s="729"/>
      <c r="DG38" s="729"/>
      <c r="DH38" s="729"/>
      <c r="DI38" s="729"/>
      <c r="DJ38" s="729"/>
      <c r="DK38" s="729"/>
      <c r="DL38" s="729"/>
      <c r="DM38" s="729"/>
      <c r="DN38" s="729"/>
      <c r="DO38" s="729"/>
      <c r="DP38" s="729"/>
      <c r="DQ38" s="729"/>
      <c r="DR38" s="729"/>
      <c r="DS38" s="729"/>
      <c r="DT38" s="729"/>
      <c r="DU38" s="729"/>
      <c r="DV38" s="729"/>
      <c r="DW38" s="729"/>
      <c r="DX38" s="729"/>
      <c r="DY38" s="729"/>
      <c r="DZ38" s="729"/>
      <c r="EA38" s="729"/>
      <c r="EB38" s="729"/>
      <c r="EC38" s="729"/>
      <c r="ED38" s="729"/>
      <c r="EE38" s="729"/>
      <c r="EF38" s="729"/>
      <c r="EG38" s="729"/>
      <c r="EH38" s="729"/>
      <c r="EI38" s="729"/>
      <c r="EJ38" s="729"/>
      <c r="EK38" s="729"/>
      <c r="EL38" s="729"/>
      <c r="EM38" s="729"/>
      <c r="EN38" s="729"/>
      <c r="EO38" s="729"/>
      <c r="EP38" s="729"/>
      <c r="EQ38" s="729"/>
      <c r="ER38" s="729"/>
      <c r="ES38" s="729"/>
      <c r="ET38" s="729"/>
      <c r="EU38" s="729"/>
      <c r="EV38" s="729"/>
      <c r="EW38" s="729"/>
      <c r="EX38" s="729"/>
      <c r="EY38" s="729"/>
      <c r="EZ38" s="729"/>
      <c r="FA38" s="729"/>
      <c r="FB38" s="729"/>
      <c r="FC38" s="729"/>
      <c r="FD38" s="729"/>
      <c r="FE38" s="729"/>
      <c r="FF38" s="729"/>
      <c r="FG38" s="729"/>
      <c r="FH38" s="729"/>
      <c r="FI38" s="729"/>
      <c r="FJ38" s="729"/>
      <c r="FK38" s="729"/>
      <c r="FL38" s="729"/>
      <c r="FM38" s="729"/>
      <c r="FN38" s="729"/>
      <c r="FO38" s="729"/>
      <c r="FP38" s="729"/>
      <c r="FQ38" s="729"/>
      <c r="FR38" s="729"/>
      <c r="FS38" s="729"/>
      <c r="FT38" s="729"/>
      <c r="FU38" s="729"/>
      <c r="FV38" s="729"/>
      <c r="FW38" s="729"/>
      <c r="FX38" s="729"/>
      <c r="FY38" s="729"/>
      <c r="FZ38" s="729"/>
      <c r="GA38" s="729"/>
      <c r="GB38" s="729"/>
      <c r="GC38" s="729"/>
      <c r="GD38" s="729"/>
      <c r="GE38" s="729"/>
      <c r="GF38" s="729"/>
      <c r="GG38" s="729"/>
      <c r="GH38" s="729"/>
      <c r="GI38" s="729"/>
      <c r="GJ38" s="729"/>
      <c r="GK38" s="729"/>
      <c r="GL38" s="729"/>
      <c r="GM38" s="729"/>
      <c r="GN38" s="729"/>
      <c r="GO38" s="729"/>
      <c r="GP38" s="729"/>
      <c r="GQ38" s="729"/>
      <c r="GR38" s="729"/>
      <c r="GS38" s="729"/>
      <c r="GT38" s="729"/>
      <c r="GU38" s="729"/>
      <c r="GV38" s="729"/>
      <c r="GW38" s="729"/>
      <c r="GX38" s="729"/>
      <c r="GY38" s="729"/>
      <c r="GZ38" s="729"/>
      <c r="HA38" s="729"/>
      <c r="HB38" s="729"/>
      <c r="HC38" s="729"/>
      <c r="HD38" s="729"/>
      <c r="HE38" s="729"/>
      <c r="HF38" s="729"/>
      <c r="HG38" s="729"/>
      <c r="HH38" s="729"/>
      <c r="HI38" s="729"/>
      <c r="HJ38" s="729"/>
      <c r="HK38" s="729"/>
      <c r="HL38" s="729"/>
      <c r="HM38" s="729"/>
      <c r="HN38" s="729"/>
      <c r="HO38" s="729"/>
      <c r="HP38" s="729"/>
      <c r="HQ38" s="729"/>
      <c r="HR38" s="729"/>
      <c r="HS38" s="729"/>
      <c r="HT38" s="729"/>
      <c r="HU38" s="729"/>
      <c r="HV38" s="729"/>
      <c r="HW38" s="729"/>
      <c r="HX38" s="729"/>
      <c r="HY38" s="729"/>
      <c r="HZ38" s="729"/>
      <c r="IA38" s="729"/>
      <c r="IB38" s="729"/>
      <c r="IC38" s="729"/>
      <c r="ID38" s="729"/>
      <c r="IE38" s="729"/>
    </row>
    <row r="39" s="625" customFormat="1" ht="35" customHeight="1" spans="1:239">
      <c r="A39" s="642">
        <v>45579</v>
      </c>
      <c r="B39" s="643" t="s">
        <v>88</v>
      </c>
      <c r="C39" s="644" t="s">
        <v>89</v>
      </c>
      <c r="D39" s="645">
        <v>4500147528</v>
      </c>
      <c r="E39" s="646" t="s">
        <v>1594</v>
      </c>
      <c r="F39" s="645" t="s">
        <v>1595</v>
      </c>
      <c r="G39" s="649" t="s">
        <v>1472</v>
      </c>
      <c r="H39" s="648" t="s">
        <v>84</v>
      </c>
      <c r="I39" s="657">
        <v>305</v>
      </c>
      <c r="J39" s="657">
        <v>0</v>
      </c>
      <c r="K39" s="657">
        <v>1</v>
      </c>
      <c r="L39" s="657">
        <f t="shared" si="0"/>
        <v>305</v>
      </c>
      <c r="M39" s="658">
        <v>45748</v>
      </c>
      <c r="N39" s="658">
        <v>45744</v>
      </c>
      <c r="O39" s="659" t="s">
        <v>639</v>
      </c>
      <c r="P39" s="659" t="s">
        <v>1469</v>
      </c>
      <c r="Q39" s="659" t="s">
        <v>640</v>
      </c>
      <c r="R39" s="666" t="s">
        <v>630</v>
      </c>
      <c r="S39" s="666" t="s">
        <v>85</v>
      </c>
      <c r="T39" s="666" t="s">
        <v>343</v>
      </c>
      <c r="U39" s="666"/>
      <c r="V39" s="666"/>
      <c r="W39" s="650" t="s">
        <v>1540</v>
      </c>
      <c r="X39" s="657" t="s">
        <v>98</v>
      </c>
      <c r="Y39" s="681">
        <v>7.4848</v>
      </c>
      <c r="Z39" s="682">
        <f t="shared" si="73"/>
        <v>2282.864</v>
      </c>
      <c r="AA39" s="657" t="s">
        <v>641</v>
      </c>
      <c r="AB39" s="657" t="s">
        <v>1474</v>
      </c>
      <c r="AC39" s="657" t="s">
        <v>101</v>
      </c>
      <c r="AD39" s="683"/>
      <c r="AE39" s="683"/>
      <c r="AF39" s="684"/>
      <c r="AG39" s="683">
        <f>I39</f>
        <v>305</v>
      </c>
      <c r="AH39" s="683"/>
      <c r="AI39" s="683"/>
      <c r="AJ39" s="694">
        <f t="shared" si="57"/>
        <v>305</v>
      </c>
      <c r="AK39" s="694"/>
      <c r="AL39" s="694"/>
      <c r="AM39" s="694"/>
      <c r="AN39" s="695"/>
      <c r="AO39" s="705"/>
      <c r="AP39" s="694"/>
      <c r="AQ39" s="694">
        <f t="shared" si="62"/>
        <v>76.25</v>
      </c>
      <c r="AR39" s="706"/>
      <c r="AS39" s="705">
        <f t="shared" si="63"/>
        <v>76.25</v>
      </c>
      <c r="AT39" s="694">
        <f t="shared" si="64"/>
        <v>76.25</v>
      </c>
      <c r="AU39" s="694"/>
      <c r="AV39" s="706">
        <f t="shared" si="68"/>
        <v>76.25</v>
      </c>
      <c r="AW39" s="705"/>
      <c r="AX39" s="694"/>
      <c r="AY39" s="694"/>
      <c r="AZ39" s="706"/>
      <c r="BA39" s="705"/>
      <c r="BB39" s="706"/>
      <c r="BC39" s="715"/>
      <c r="BD39" s="694"/>
      <c r="BE39" s="694">
        <f>I39</f>
        <v>305</v>
      </c>
      <c r="BF39" s="694">
        <f t="shared" si="2"/>
        <v>305</v>
      </c>
      <c r="BG39" s="694" t="s">
        <v>102</v>
      </c>
      <c r="BH39" s="694"/>
      <c r="BI39" s="694">
        <f t="shared" si="65"/>
        <v>76.25</v>
      </c>
      <c r="BJ39" s="694">
        <f t="shared" ref="BJ39:BP39" si="76">BI39</f>
        <v>76.25</v>
      </c>
      <c r="BK39" s="694">
        <f t="shared" si="76"/>
        <v>76.25</v>
      </c>
      <c r="BL39" s="694">
        <f t="shared" si="76"/>
        <v>76.25</v>
      </c>
      <c r="BM39" s="721">
        <f t="shared" si="76"/>
        <v>76.25</v>
      </c>
      <c r="BN39" s="694">
        <f t="shared" si="76"/>
        <v>76.25</v>
      </c>
      <c r="BO39" s="721">
        <f t="shared" si="76"/>
        <v>76.25</v>
      </c>
      <c r="BP39" s="694">
        <f t="shared" si="76"/>
        <v>76.25</v>
      </c>
      <c r="BQ39" s="721">
        <f t="shared" si="1"/>
        <v>238330</v>
      </c>
      <c r="BR39" s="721">
        <f t="shared" ref="BR39:BY39" si="77">BR38-BI39</f>
        <v>22277.5</v>
      </c>
      <c r="BS39" s="721">
        <f t="shared" si="77"/>
        <v>22277.5</v>
      </c>
      <c r="BT39" s="721">
        <f t="shared" si="77"/>
        <v>21689.5</v>
      </c>
      <c r="BU39" s="721">
        <f t="shared" si="77"/>
        <v>21689.5</v>
      </c>
      <c r="BV39" s="721">
        <f t="shared" si="77"/>
        <v>36895.5</v>
      </c>
      <c r="BW39" s="721">
        <f t="shared" si="77"/>
        <v>36895.5</v>
      </c>
      <c r="BX39" s="721">
        <f t="shared" si="77"/>
        <v>22769.5</v>
      </c>
      <c r="BY39" s="721">
        <f t="shared" si="77"/>
        <v>22769.5</v>
      </c>
      <c r="BZ39" s="657"/>
      <c r="CA39" s="729"/>
      <c r="CB39" s="729"/>
      <c r="CC39" s="729"/>
      <c r="CD39" s="729"/>
      <c r="CE39" s="729"/>
      <c r="CF39" s="729"/>
      <c r="CG39" s="729"/>
      <c r="CH39" s="729"/>
      <c r="CI39" s="729"/>
      <c r="CJ39" s="729"/>
      <c r="CK39" s="729"/>
      <c r="CL39" s="729"/>
      <c r="CM39" s="729"/>
      <c r="CN39" s="729"/>
      <c r="CO39" s="729"/>
      <c r="CP39" s="729"/>
      <c r="CQ39" s="729"/>
      <c r="CR39" s="729"/>
      <c r="CS39" s="729"/>
      <c r="CT39" s="729"/>
      <c r="CU39" s="729"/>
      <c r="CV39" s="729"/>
      <c r="CW39" s="729"/>
      <c r="CX39" s="729"/>
      <c r="CY39" s="729"/>
      <c r="CZ39" s="729"/>
      <c r="DA39" s="729"/>
      <c r="DB39" s="729"/>
      <c r="DC39" s="729"/>
      <c r="DD39" s="729"/>
      <c r="DE39" s="729"/>
      <c r="DF39" s="729"/>
      <c r="DG39" s="729"/>
      <c r="DH39" s="729"/>
      <c r="DI39" s="729"/>
      <c r="DJ39" s="729"/>
      <c r="DK39" s="729"/>
      <c r="DL39" s="729"/>
      <c r="DM39" s="729"/>
      <c r="DN39" s="729"/>
      <c r="DO39" s="729"/>
      <c r="DP39" s="729"/>
      <c r="DQ39" s="729"/>
      <c r="DR39" s="729"/>
      <c r="DS39" s="729"/>
      <c r="DT39" s="729"/>
      <c r="DU39" s="729"/>
      <c r="DV39" s="729"/>
      <c r="DW39" s="729"/>
      <c r="DX39" s="729"/>
      <c r="DY39" s="729"/>
      <c r="DZ39" s="729"/>
      <c r="EA39" s="729"/>
      <c r="EB39" s="729"/>
      <c r="EC39" s="729"/>
      <c r="ED39" s="729"/>
      <c r="EE39" s="729"/>
      <c r="EF39" s="729"/>
      <c r="EG39" s="729"/>
      <c r="EH39" s="729"/>
      <c r="EI39" s="729"/>
      <c r="EJ39" s="729"/>
      <c r="EK39" s="729"/>
      <c r="EL39" s="729"/>
      <c r="EM39" s="729"/>
      <c r="EN39" s="729"/>
      <c r="EO39" s="729"/>
      <c r="EP39" s="729"/>
      <c r="EQ39" s="729"/>
      <c r="ER39" s="729"/>
      <c r="ES39" s="729"/>
      <c r="ET39" s="729"/>
      <c r="EU39" s="729"/>
      <c r="EV39" s="729"/>
      <c r="EW39" s="729"/>
      <c r="EX39" s="729"/>
      <c r="EY39" s="729"/>
      <c r="EZ39" s="729"/>
      <c r="FA39" s="729"/>
      <c r="FB39" s="729"/>
      <c r="FC39" s="729"/>
      <c r="FD39" s="729"/>
      <c r="FE39" s="729"/>
      <c r="FF39" s="729"/>
      <c r="FG39" s="729"/>
      <c r="FH39" s="729"/>
      <c r="FI39" s="729"/>
      <c r="FJ39" s="729"/>
      <c r="FK39" s="729"/>
      <c r="FL39" s="729"/>
      <c r="FM39" s="729"/>
      <c r="FN39" s="729"/>
      <c r="FO39" s="729"/>
      <c r="FP39" s="729"/>
      <c r="FQ39" s="729"/>
      <c r="FR39" s="729"/>
      <c r="FS39" s="729"/>
      <c r="FT39" s="729"/>
      <c r="FU39" s="729"/>
      <c r="FV39" s="729"/>
      <c r="FW39" s="729"/>
      <c r="FX39" s="729"/>
      <c r="FY39" s="729"/>
      <c r="FZ39" s="729"/>
      <c r="GA39" s="729"/>
      <c r="GB39" s="729"/>
      <c r="GC39" s="729"/>
      <c r="GD39" s="729"/>
      <c r="GE39" s="729"/>
      <c r="GF39" s="729"/>
      <c r="GG39" s="729"/>
      <c r="GH39" s="729"/>
      <c r="GI39" s="729"/>
      <c r="GJ39" s="729"/>
      <c r="GK39" s="729"/>
      <c r="GL39" s="729"/>
      <c r="GM39" s="729"/>
      <c r="GN39" s="729"/>
      <c r="GO39" s="729"/>
      <c r="GP39" s="729"/>
      <c r="GQ39" s="729"/>
      <c r="GR39" s="729"/>
      <c r="GS39" s="729"/>
      <c r="GT39" s="729"/>
      <c r="GU39" s="729"/>
      <c r="GV39" s="729"/>
      <c r="GW39" s="729"/>
      <c r="GX39" s="729"/>
      <c r="GY39" s="729"/>
      <c r="GZ39" s="729"/>
      <c r="HA39" s="729"/>
      <c r="HB39" s="729"/>
      <c r="HC39" s="729"/>
      <c r="HD39" s="729"/>
      <c r="HE39" s="729"/>
      <c r="HF39" s="729"/>
      <c r="HG39" s="729"/>
      <c r="HH39" s="729"/>
      <c r="HI39" s="729"/>
      <c r="HJ39" s="729"/>
      <c r="HK39" s="729"/>
      <c r="HL39" s="729"/>
      <c r="HM39" s="729"/>
      <c r="HN39" s="729"/>
      <c r="HO39" s="729"/>
      <c r="HP39" s="729"/>
      <c r="HQ39" s="729"/>
      <c r="HR39" s="729"/>
      <c r="HS39" s="729"/>
      <c r="HT39" s="729"/>
      <c r="HU39" s="729"/>
      <c r="HV39" s="729"/>
      <c r="HW39" s="729"/>
      <c r="HX39" s="729"/>
      <c r="HY39" s="729"/>
      <c r="HZ39" s="729"/>
      <c r="IA39" s="729"/>
      <c r="IB39" s="729"/>
      <c r="IC39" s="729"/>
      <c r="ID39" s="729"/>
      <c r="IE39" s="729"/>
    </row>
    <row r="40" s="625" customFormat="1" ht="32" customHeight="1" spans="1:239">
      <c r="A40" s="642">
        <v>45765</v>
      </c>
      <c r="B40" s="643" t="s">
        <v>103</v>
      </c>
      <c r="C40" s="644" t="s">
        <v>960</v>
      </c>
      <c r="D40" s="645">
        <v>4500163959</v>
      </c>
      <c r="E40" s="646" t="s">
        <v>1596</v>
      </c>
      <c r="F40" s="645" t="s">
        <v>1597</v>
      </c>
      <c r="G40" s="649" t="s">
        <v>1461</v>
      </c>
      <c r="H40" s="648" t="s">
        <v>84</v>
      </c>
      <c r="I40" s="657">
        <v>1420</v>
      </c>
      <c r="J40" s="657">
        <v>0</v>
      </c>
      <c r="K40" s="657">
        <v>4</v>
      </c>
      <c r="L40" s="657">
        <f t="shared" si="0"/>
        <v>355</v>
      </c>
      <c r="M40" s="658">
        <v>45765</v>
      </c>
      <c r="N40" s="658">
        <v>45761</v>
      </c>
      <c r="O40" s="659" t="s">
        <v>1598</v>
      </c>
      <c r="P40" s="659" t="s">
        <v>1469</v>
      </c>
      <c r="Q40" s="659" t="s">
        <v>705</v>
      </c>
      <c r="R40" s="666" t="s">
        <v>644</v>
      </c>
      <c r="S40" s="666"/>
      <c r="T40" s="666" t="s">
        <v>1599</v>
      </c>
      <c r="U40" s="666"/>
      <c r="V40" s="666" t="s">
        <v>1600</v>
      </c>
      <c r="W40" s="650" t="s">
        <v>1601</v>
      </c>
      <c r="X40" s="670" t="s">
        <v>794</v>
      </c>
      <c r="Y40" s="681">
        <v>7.1595</v>
      </c>
      <c r="Z40" s="682">
        <f t="shared" si="73"/>
        <v>10166.49</v>
      </c>
      <c r="AA40" s="657" t="s">
        <v>1602</v>
      </c>
      <c r="AB40" s="643" t="s">
        <v>1593</v>
      </c>
      <c r="AC40" s="657" t="s">
        <v>101</v>
      </c>
      <c r="AD40" s="683">
        <f>I40</f>
        <v>1420</v>
      </c>
      <c r="AE40" s="683"/>
      <c r="AF40" s="685"/>
      <c r="AG40" s="683"/>
      <c r="AH40" s="683"/>
      <c r="AI40" s="683"/>
      <c r="AJ40" s="694">
        <f t="shared" si="57"/>
        <v>1420</v>
      </c>
      <c r="AK40" s="694"/>
      <c r="AL40" s="694"/>
      <c r="AM40" s="694"/>
      <c r="AN40" s="695"/>
      <c r="AO40" s="705"/>
      <c r="AP40" s="694"/>
      <c r="AQ40" s="694">
        <f t="shared" si="62"/>
        <v>355</v>
      </c>
      <c r="AR40" s="706"/>
      <c r="AS40" s="705">
        <f t="shared" si="63"/>
        <v>355</v>
      </c>
      <c r="AT40" s="694">
        <f t="shared" si="64"/>
        <v>355</v>
      </c>
      <c r="AU40" s="694"/>
      <c r="AV40" s="706">
        <f t="shared" si="68"/>
        <v>355</v>
      </c>
      <c r="AW40" s="705"/>
      <c r="AX40" s="694"/>
      <c r="AY40" s="694"/>
      <c r="AZ40" s="706"/>
      <c r="BA40" s="705"/>
      <c r="BB40" s="706"/>
      <c r="BC40" s="715"/>
      <c r="BD40" s="694">
        <f>I40</f>
        <v>1420</v>
      </c>
      <c r="BE40" s="694"/>
      <c r="BF40" s="694">
        <f t="shared" si="2"/>
        <v>1420</v>
      </c>
      <c r="BG40" s="694" t="s">
        <v>102</v>
      </c>
      <c r="BH40" s="694"/>
      <c r="BI40" s="694">
        <f t="shared" si="65"/>
        <v>355</v>
      </c>
      <c r="BJ40" s="694">
        <f t="shared" ref="BJ40:BP40" si="78">BI40</f>
        <v>355</v>
      </c>
      <c r="BK40" s="694">
        <f t="shared" si="78"/>
        <v>355</v>
      </c>
      <c r="BL40" s="694">
        <f t="shared" si="78"/>
        <v>355</v>
      </c>
      <c r="BM40" s="721">
        <f t="shared" si="78"/>
        <v>355</v>
      </c>
      <c r="BN40" s="694">
        <f t="shared" si="78"/>
        <v>355</v>
      </c>
      <c r="BO40" s="721">
        <f t="shared" si="78"/>
        <v>355</v>
      </c>
      <c r="BP40" s="694">
        <f t="shared" si="78"/>
        <v>355</v>
      </c>
      <c r="BQ40" s="721">
        <f t="shared" si="1"/>
        <v>239445</v>
      </c>
      <c r="BR40" s="721">
        <f t="shared" ref="BR40:BY40" si="79">BR39-BI40</f>
        <v>21922.5</v>
      </c>
      <c r="BS40" s="721">
        <f t="shared" si="79"/>
        <v>21922.5</v>
      </c>
      <c r="BT40" s="721">
        <f t="shared" si="79"/>
        <v>21334.5</v>
      </c>
      <c r="BU40" s="721">
        <f t="shared" si="79"/>
        <v>21334.5</v>
      </c>
      <c r="BV40" s="721">
        <f t="shared" si="79"/>
        <v>36540.5</v>
      </c>
      <c r="BW40" s="721">
        <f t="shared" si="79"/>
        <v>36540.5</v>
      </c>
      <c r="BX40" s="721">
        <f t="shared" si="79"/>
        <v>22414.5</v>
      </c>
      <c r="BY40" s="721">
        <f t="shared" si="79"/>
        <v>22414.5</v>
      </c>
      <c r="BZ40" s="657"/>
      <c r="CA40" s="729"/>
      <c r="CB40" s="729"/>
      <c r="CC40" s="729"/>
      <c r="CD40" s="729"/>
      <c r="CE40" s="729"/>
      <c r="CF40" s="729"/>
      <c r="CG40" s="729"/>
      <c r="CH40" s="729"/>
      <c r="CI40" s="729"/>
      <c r="CJ40" s="729"/>
      <c r="CK40" s="729"/>
      <c r="CL40" s="729"/>
      <c r="CM40" s="729"/>
      <c r="CN40" s="729"/>
      <c r="CO40" s="729"/>
      <c r="CP40" s="729"/>
      <c r="CQ40" s="729"/>
      <c r="CR40" s="729"/>
      <c r="CS40" s="729"/>
      <c r="CT40" s="729"/>
      <c r="CU40" s="729"/>
      <c r="CV40" s="729"/>
      <c r="CW40" s="729"/>
      <c r="CX40" s="729"/>
      <c r="CY40" s="729"/>
      <c r="CZ40" s="729"/>
      <c r="DA40" s="729"/>
      <c r="DB40" s="729"/>
      <c r="DC40" s="729"/>
      <c r="DD40" s="729"/>
      <c r="DE40" s="729"/>
      <c r="DF40" s="729"/>
      <c r="DG40" s="729"/>
      <c r="DH40" s="729"/>
      <c r="DI40" s="729"/>
      <c r="DJ40" s="729"/>
      <c r="DK40" s="729"/>
      <c r="DL40" s="729"/>
      <c r="DM40" s="729"/>
      <c r="DN40" s="729"/>
      <c r="DO40" s="729"/>
      <c r="DP40" s="729"/>
      <c r="DQ40" s="729"/>
      <c r="DR40" s="729"/>
      <c r="DS40" s="729"/>
      <c r="DT40" s="729"/>
      <c r="DU40" s="729"/>
      <c r="DV40" s="729"/>
      <c r="DW40" s="729"/>
      <c r="DX40" s="729"/>
      <c r="DY40" s="729"/>
      <c r="DZ40" s="729"/>
      <c r="EA40" s="729"/>
      <c r="EB40" s="729"/>
      <c r="EC40" s="729"/>
      <c r="ED40" s="729"/>
      <c r="EE40" s="729"/>
      <c r="EF40" s="729"/>
      <c r="EG40" s="729"/>
      <c r="EH40" s="729"/>
      <c r="EI40" s="729"/>
      <c r="EJ40" s="729"/>
      <c r="EK40" s="729"/>
      <c r="EL40" s="729"/>
      <c r="EM40" s="729"/>
      <c r="EN40" s="729"/>
      <c r="EO40" s="729"/>
      <c r="EP40" s="729"/>
      <c r="EQ40" s="729"/>
      <c r="ER40" s="729"/>
      <c r="ES40" s="729"/>
      <c r="ET40" s="729"/>
      <c r="EU40" s="729"/>
      <c r="EV40" s="729"/>
      <c r="EW40" s="729"/>
      <c r="EX40" s="729"/>
      <c r="EY40" s="729"/>
      <c r="EZ40" s="729"/>
      <c r="FA40" s="729"/>
      <c r="FB40" s="729"/>
      <c r="FC40" s="729"/>
      <c r="FD40" s="729"/>
      <c r="FE40" s="729"/>
      <c r="FF40" s="729"/>
      <c r="FG40" s="729"/>
      <c r="FH40" s="729"/>
      <c r="FI40" s="729"/>
      <c r="FJ40" s="729"/>
      <c r="FK40" s="729"/>
      <c r="FL40" s="729"/>
      <c r="FM40" s="729"/>
      <c r="FN40" s="729"/>
      <c r="FO40" s="729"/>
      <c r="FP40" s="729"/>
      <c r="FQ40" s="729"/>
      <c r="FR40" s="729"/>
      <c r="FS40" s="729"/>
      <c r="FT40" s="729"/>
      <c r="FU40" s="729"/>
      <c r="FV40" s="729"/>
      <c r="FW40" s="729"/>
      <c r="FX40" s="729"/>
      <c r="FY40" s="729"/>
      <c r="FZ40" s="729"/>
      <c r="GA40" s="729"/>
      <c r="GB40" s="729"/>
      <c r="GC40" s="729"/>
      <c r="GD40" s="729"/>
      <c r="GE40" s="729"/>
      <c r="GF40" s="729"/>
      <c r="GG40" s="729"/>
      <c r="GH40" s="729"/>
      <c r="GI40" s="729"/>
      <c r="GJ40" s="729"/>
      <c r="GK40" s="729"/>
      <c r="GL40" s="729"/>
      <c r="GM40" s="729"/>
      <c r="GN40" s="729"/>
      <c r="GO40" s="729"/>
      <c r="GP40" s="729"/>
      <c r="GQ40" s="729"/>
      <c r="GR40" s="729"/>
      <c r="GS40" s="729"/>
      <c r="GT40" s="729"/>
      <c r="GU40" s="729"/>
      <c r="GV40" s="729"/>
      <c r="GW40" s="729"/>
      <c r="GX40" s="729"/>
      <c r="GY40" s="729"/>
      <c r="GZ40" s="729"/>
      <c r="HA40" s="729"/>
      <c r="HB40" s="729"/>
      <c r="HC40" s="729"/>
      <c r="HD40" s="729"/>
      <c r="HE40" s="729"/>
      <c r="HF40" s="729"/>
      <c r="HG40" s="729"/>
      <c r="HH40" s="729"/>
      <c r="HI40" s="729"/>
      <c r="HJ40" s="729"/>
      <c r="HK40" s="729"/>
      <c r="HL40" s="729"/>
      <c r="HM40" s="729"/>
      <c r="HN40" s="729"/>
      <c r="HO40" s="729"/>
      <c r="HP40" s="729"/>
      <c r="HQ40" s="729"/>
      <c r="HR40" s="729"/>
      <c r="HS40" s="729"/>
      <c r="HT40" s="729"/>
      <c r="HU40" s="729"/>
      <c r="HV40" s="729"/>
      <c r="HW40" s="729"/>
      <c r="HX40" s="729"/>
      <c r="HY40" s="729"/>
      <c r="HZ40" s="729"/>
      <c r="IA40" s="729"/>
      <c r="IB40" s="729"/>
      <c r="IC40" s="729"/>
      <c r="ID40" s="729"/>
      <c r="IE40" s="729"/>
    </row>
    <row r="41" s="625" customFormat="1" ht="32" customHeight="1" spans="1:239">
      <c r="A41" s="642">
        <v>45765</v>
      </c>
      <c r="B41" s="643" t="s">
        <v>103</v>
      </c>
      <c r="C41" s="644" t="s">
        <v>960</v>
      </c>
      <c r="D41" s="645">
        <v>4500163959</v>
      </c>
      <c r="E41" s="646" t="s">
        <v>1603</v>
      </c>
      <c r="F41" s="645" t="s">
        <v>1604</v>
      </c>
      <c r="G41" s="649" t="s">
        <v>1461</v>
      </c>
      <c r="H41" s="648" t="s">
        <v>84</v>
      </c>
      <c r="I41" s="657">
        <v>580</v>
      </c>
      <c r="J41" s="657">
        <v>0</v>
      </c>
      <c r="K41" s="657">
        <v>4</v>
      </c>
      <c r="L41" s="657">
        <f t="shared" si="0"/>
        <v>145</v>
      </c>
      <c r="M41" s="658">
        <v>45765</v>
      </c>
      <c r="N41" s="658">
        <v>45761</v>
      </c>
      <c r="O41" s="659" t="s">
        <v>1598</v>
      </c>
      <c r="P41" s="659" t="s">
        <v>1469</v>
      </c>
      <c r="Q41" s="659" t="s">
        <v>705</v>
      </c>
      <c r="R41" s="666" t="s">
        <v>644</v>
      </c>
      <c r="S41" s="666"/>
      <c r="T41" s="666" t="s">
        <v>1599</v>
      </c>
      <c r="U41" s="666"/>
      <c r="V41" s="666" t="s">
        <v>1600</v>
      </c>
      <c r="W41" s="650" t="s">
        <v>1601</v>
      </c>
      <c r="X41" s="670" t="s">
        <v>794</v>
      </c>
      <c r="Y41" s="681">
        <v>7.1595</v>
      </c>
      <c r="Z41" s="682">
        <f t="shared" si="73"/>
        <v>4152.51</v>
      </c>
      <c r="AA41" s="657" t="s">
        <v>1602</v>
      </c>
      <c r="AB41" s="643" t="s">
        <v>1593</v>
      </c>
      <c r="AC41" s="657" t="s">
        <v>101</v>
      </c>
      <c r="AD41" s="683">
        <f>I41</f>
        <v>580</v>
      </c>
      <c r="AE41" s="683"/>
      <c r="AF41" s="685"/>
      <c r="AG41" s="683"/>
      <c r="AH41" s="683"/>
      <c r="AI41" s="683"/>
      <c r="AJ41" s="694">
        <f t="shared" si="57"/>
        <v>580</v>
      </c>
      <c r="AK41" s="694"/>
      <c r="AL41" s="694"/>
      <c r="AM41" s="694"/>
      <c r="AN41" s="695"/>
      <c r="AO41" s="705"/>
      <c r="AP41" s="694"/>
      <c r="AQ41" s="694">
        <f t="shared" si="62"/>
        <v>145</v>
      </c>
      <c r="AR41" s="706"/>
      <c r="AS41" s="705">
        <f t="shared" si="63"/>
        <v>145</v>
      </c>
      <c r="AT41" s="694">
        <f t="shared" si="64"/>
        <v>145</v>
      </c>
      <c r="AU41" s="694"/>
      <c r="AV41" s="706">
        <f t="shared" si="68"/>
        <v>145</v>
      </c>
      <c r="AW41" s="705"/>
      <c r="AX41" s="694"/>
      <c r="AY41" s="694"/>
      <c r="AZ41" s="706"/>
      <c r="BA41" s="705"/>
      <c r="BB41" s="706"/>
      <c r="BC41" s="715"/>
      <c r="BD41" s="694">
        <f>I41</f>
        <v>580</v>
      </c>
      <c r="BE41" s="694"/>
      <c r="BF41" s="694">
        <f t="shared" si="2"/>
        <v>580</v>
      </c>
      <c r="BG41" s="694" t="s">
        <v>102</v>
      </c>
      <c r="BH41" s="694"/>
      <c r="BI41" s="694">
        <f t="shared" si="65"/>
        <v>145</v>
      </c>
      <c r="BJ41" s="694">
        <f t="shared" ref="BJ41:BP41" si="80">BI41</f>
        <v>145</v>
      </c>
      <c r="BK41" s="694">
        <f t="shared" si="80"/>
        <v>145</v>
      </c>
      <c r="BL41" s="694">
        <f t="shared" si="80"/>
        <v>145</v>
      </c>
      <c r="BM41" s="721">
        <f t="shared" si="80"/>
        <v>145</v>
      </c>
      <c r="BN41" s="694">
        <f t="shared" si="80"/>
        <v>145</v>
      </c>
      <c r="BO41" s="721">
        <f t="shared" si="80"/>
        <v>145</v>
      </c>
      <c r="BP41" s="694">
        <f t="shared" si="80"/>
        <v>145</v>
      </c>
      <c r="BQ41" s="721">
        <f t="shared" si="1"/>
        <v>238605</v>
      </c>
      <c r="BR41" s="721">
        <f t="shared" ref="BR41:BY41" si="81">BR40-BI41</f>
        <v>21777.5</v>
      </c>
      <c r="BS41" s="721">
        <f t="shared" si="81"/>
        <v>21777.5</v>
      </c>
      <c r="BT41" s="721">
        <f t="shared" si="81"/>
        <v>21189.5</v>
      </c>
      <c r="BU41" s="721">
        <f t="shared" si="81"/>
        <v>21189.5</v>
      </c>
      <c r="BV41" s="721">
        <f t="shared" si="81"/>
        <v>36395.5</v>
      </c>
      <c r="BW41" s="721">
        <f t="shared" si="81"/>
        <v>36395.5</v>
      </c>
      <c r="BX41" s="721">
        <f t="shared" si="81"/>
        <v>22269.5</v>
      </c>
      <c r="BY41" s="721">
        <f t="shared" si="81"/>
        <v>22269.5</v>
      </c>
      <c r="BZ41" s="657"/>
      <c r="CA41" s="729"/>
      <c r="CB41" s="729"/>
      <c r="CC41" s="729"/>
      <c r="CD41" s="729"/>
      <c r="CE41" s="729"/>
      <c r="CF41" s="729"/>
      <c r="CG41" s="729"/>
      <c r="CH41" s="729"/>
      <c r="CI41" s="729"/>
      <c r="CJ41" s="729"/>
      <c r="CK41" s="729"/>
      <c r="CL41" s="729"/>
      <c r="CM41" s="729"/>
      <c r="CN41" s="729"/>
      <c r="CO41" s="729"/>
      <c r="CP41" s="729"/>
      <c r="CQ41" s="729"/>
      <c r="CR41" s="729"/>
      <c r="CS41" s="729"/>
      <c r="CT41" s="729"/>
      <c r="CU41" s="729"/>
      <c r="CV41" s="729"/>
      <c r="CW41" s="729"/>
      <c r="CX41" s="729"/>
      <c r="CY41" s="729"/>
      <c r="CZ41" s="729"/>
      <c r="DA41" s="729"/>
      <c r="DB41" s="729"/>
      <c r="DC41" s="729"/>
      <c r="DD41" s="729"/>
      <c r="DE41" s="729"/>
      <c r="DF41" s="729"/>
      <c r="DG41" s="729"/>
      <c r="DH41" s="729"/>
      <c r="DI41" s="729"/>
      <c r="DJ41" s="729"/>
      <c r="DK41" s="729"/>
      <c r="DL41" s="729"/>
      <c r="DM41" s="729"/>
      <c r="DN41" s="729"/>
      <c r="DO41" s="729"/>
      <c r="DP41" s="729"/>
      <c r="DQ41" s="729"/>
      <c r="DR41" s="729"/>
      <c r="DS41" s="729"/>
      <c r="DT41" s="729"/>
      <c r="DU41" s="729"/>
      <c r="DV41" s="729"/>
      <c r="DW41" s="729"/>
      <c r="DX41" s="729"/>
      <c r="DY41" s="729"/>
      <c r="DZ41" s="729"/>
      <c r="EA41" s="729"/>
      <c r="EB41" s="729"/>
      <c r="EC41" s="729"/>
      <c r="ED41" s="729"/>
      <c r="EE41" s="729"/>
      <c r="EF41" s="729"/>
      <c r="EG41" s="729"/>
      <c r="EH41" s="729"/>
      <c r="EI41" s="729"/>
      <c r="EJ41" s="729"/>
      <c r="EK41" s="729"/>
      <c r="EL41" s="729"/>
      <c r="EM41" s="729"/>
      <c r="EN41" s="729"/>
      <c r="EO41" s="729"/>
      <c r="EP41" s="729"/>
      <c r="EQ41" s="729"/>
      <c r="ER41" s="729"/>
      <c r="ES41" s="729"/>
      <c r="ET41" s="729"/>
      <c r="EU41" s="729"/>
      <c r="EV41" s="729"/>
      <c r="EW41" s="729"/>
      <c r="EX41" s="729"/>
      <c r="EY41" s="729"/>
      <c r="EZ41" s="729"/>
      <c r="FA41" s="729"/>
      <c r="FB41" s="729"/>
      <c r="FC41" s="729"/>
      <c r="FD41" s="729"/>
      <c r="FE41" s="729"/>
      <c r="FF41" s="729"/>
      <c r="FG41" s="729"/>
      <c r="FH41" s="729"/>
      <c r="FI41" s="729"/>
      <c r="FJ41" s="729"/>
      <c r="FK41" s="729"/>
      <c r="FL41" s="729"/>
      <c r="FM41" s="729"/>
      <c r="FN41" s="729"/>
      <c r="FO41" s="729"/>
      <c r="FP41" s="729"/>
      <c r="FQ41" s="729"/>
      <c r="FR41" s="729"/>
      <c r="FS41" s="729"/>
      <c r="FT41" s="729"/>
      <c r="FU41" s="729"/>
      <c r="FV41" s="729"/>
      <c r="FW41" s="729"/>
      <c r="FX41" s="729"/>
      <c r="FY41" s="729"/>
      <c r="FZ41" s="729"/>
      <c r="GA41" s="729"/>
      <c r="GB41" s="729"/>
      <c r="GC41" s="729"/>
      <c r="GD41" s="729"/>
      <c r="GE41" s="729"/>
      <c r="GF41" s="729"/>
      <c r="GG41" s="729"/>
      <c r="GH41" s="729"/>
      <c r="GI41" s="729"/>
      <c r="GJ41" s="729"/>
      <c r="GK41" s="729"/>
      <c r="GL41" s="729"/>
      <c r="GM41" s="729"/>
      <c r="GN41" s="729"/>
      <c r="GO41" s="729"/>
      <c r="GP41" s="729"/>
      <c r="GQ41" s="729"/>
      <c r="GR41" s="729"/>
      <c r="GS41" s="729"/>
      <c r="GT41" s="729"/>
      <c r="GU41" s="729"/>
      <c r="GV41" s="729"/>
      <c r="GW41" s="729"/>
      <c r="GX41" s="729"/>
      <c r="GY41" s="729"/>
      <c r="GZ41" s="729"/>
      <c r="HA41" s="729"/>
      <c r="HB41" s="729"/>
      <c r="HC41" s="729"/>
      <c r="HD41" s="729"/>
      <c r="HE41" s="729"/>
      <c r="HF41" s="729"/>
      <c r="HG41" s="729"/>
      <c r="HH41" s="729"/>
      <c r="HI41" s="729"/>
      <c r="HJ41" s="729"/>
      <c r="HK41" s="729"/>
      <c r="HL41" s="729"/>
      <c r="HM41" s="729"/>
      <c r="HN41" s="729"/>
      <c r="HO41" s="729"/>
      <c r="HP41" s="729"/>
      <c r="HQ41" s="729"/>
      <c r="HR41" s="729"/>
      <c r="HS41" s="729"/>
      <c r="HT41" s="729"/>
      <c r="HU41" s="729"/>
      <c r="HV41" s="729"/>
      <c r="HW41" s="729"/>
      <c r="HX41" s="729"/>
      <c r="HY41" s="729"/>
      <c r="HZ41" s="729"/>
      <c r="IA41" s="729"/>
      <c r="IB41" s="729"/>
      <c r="IC41" s="729"/>
      <c r="ID41" s="729"/>
      <c r="IE41" s="729"/>
    </row>
    <row r="42" s="625" customFormat="1" ht="32" customHeight="1" spans="1:239">
      <c r="A42" s="642">
        <v>45765</v>
      </c>
      <c r="B42" s="643" t="s">
        <v>103</v>
      </c>
      <c r="C42" s="644" t="s">
        <v>960</v>
      </c>
      <c r="D42" s="645">
        <v>4500164028</v>
      </c>
      <c r="E42" s="646" t="s">
        <v>1603</v>
      </c>
      <c r="F42" s="645" t="s">
        <v>1605</v>
      </c>
      <c r="G42" s="649" t="s">
        <v>1461</v>
      </c>
      <c r="H42" s="648" t="s">
        <v>84</v>
      </c>
      <c r="I42" s="657">
        <v>860</v>
      </c>
      <c r="J42" s="657">
        <v>0</v>
      </c>
      <c r="K42" s="657">
        <v>4</v>
      </c>
      <c r="L42" s="657">
        <f t="shared" si="0"/>
        <v>215</v>
      </c>
      <c r="M42" s="658">
        <v>45765</v>
      </c>
      <c r="N42" s="658">
        <v>45761</v>
      </c>
      <c r="O42" s="659" t="s">
        <v>1598</v>
      </c>
      <c r="P42" s="659" t="s">
        <v>1469</v>
      </c>
      <c r="Q42" s="659"/>
      <c r="R42" s="666" t="s">
        <v>644</v>
      </c>
      <c r="S42" s="666"/>
      <c r="T42" s="666" t="s">
        <v>1599</v>
      </c>
      <c r="U42" s="666"/>
      <c r="V42" s="666" t="s">
        <v>1600</v>
      </c>
      <c r="W42" s="650" t="s">
        <v>1601</v>
      </c>
      <c r="X42" s="670" t="s">
        <v>794</v>
      </c>
      <c r="Y42" s="681">
        <v>7.1595</v>
      </c>
      <c r="Z42" s="682">
        <f t="shared" si="73"/>
        <v>6157.17</v>
      </c>
      <c r="AA42" s="657"/>
      <c r="AB42" s="643" t="s">
        <v>1593</v>
      </c>
      <c r="AC42" s="657" t="s">
        <v>101</v>
      </c>
      <c r="AD42" s="683">
        <f>I42</f>
        <v>860</v>
      </c>
      <c r="AE42" s="683"/>
      <c r="AF42" s="685"/>
      <c r="AG42" s="683"/>
      <c r="AH42" s="683"/>
      <c r="AI42" s="683"/>
      <c r="AJ42" s="694">
        <f t="shared" si="57"/>
        <v>860</v>
      </c>
      <c r="AK42" s="694"/>
      <c r="AL42" s="694"/>
      <c r="AM42" s="694"/>
      <c r="AN42" s="695"/>
      <c r="AO42" s="705"/>
      <c r="AP42" s="694"/>
      <c r="AQ42" s="694">
        <f t="shared" si="62"/>
        <v>215</v>
      </c>
      <c r="AR42" s="706"/>
      <c r="AS42" s="705">
        <f t="shared" si="63"/>
        <v>215</v>
      </c>
      <c r="AT42" s="694">
        <f t="shared" si="64"/>
        <v>215</v>
      </c>
      <c r="AU42" s="694"/>
      <c r="AV42" s="706">
        <f t="shared" si="68"/>
        <v>215</v>
      </c>
      <c r="AW42" s="705"/>
      <c r="AX42" s="694"/>
      <c r="AY42" s="694"/>
      <c r="AZ42" s="706"/>
      <c r="BA42" s="705"/>
      <c r="BB42" s="706"/>
      <c r="BC42" s="715"/>
      <c r="BD42" s="694">
        <f>I42</f>
        <v>860</v>
      </c>
      <c r="BE42" s="694"/>
      <c r="BF42" s="694">
        <f t="shared" si="2"/>
        <v>860</v>
      </c>
      <c r="BG42" s="694" t="s">
        <v>102</v>
      </c>
      <c r="BH42" s="694"/>
      <c r="BI42" s="694">
        <f t="shared" si="65"/>
        <v>215</v>
      </c>
      <c r="BJ42" s="694">
        <f t="shared" ref="BJ42:BP42" si="82">BI42</f>
        <v>215</v>
      </c>
      <c r="BK42" s="694">
        <f t="shared" si="82"/>
        <v>215</v>
      </c>
      <c r="BL42" s="694">
        <f t="shared" si="82"/>
        <v>215</v>
      </c>
      <c r="BM42" s="721">
        <f t="shared" si="82"/>
        <v>215</v>
      </c>
      <c r="BN42" s="694">
        <f t="shared" si="82"/>
        <v>215</v>
      </c>
      <c r="BO42" s="721">
        <f t="shared" si="82"/>
        <v>215</v>
      </c>
      <c r="BP42" s="694">
        <f t="shared" si="82"/>
        <v>215</v>
      </c>
      <c r="BQ42" s="721">
        <f t="shared" si="1"/>
        <v>238885</v>
      </c>
      <c r="BR42" s="721">
        <f t="shared" ref="BR42:BY42" si="83">BR41-BI42</f>
        <v>21562.5</v>
      </c>
      <c r="BS42" s="721">
        <f t="shared" si="83"/>
        <v>21562.5</v>
      </c>
      <c r="BT42" s="721">
        <f t="shared" si="83"/>
        <v>20974.5</v>
      </c>
      <c r="BU42" s="721">
        <f t="shared" si="83"/>
        <v>20974.5</v>
      </c>
      <c r="BV42" s="721">
        <f t="shared" si="83"/>
        <v>36180.5</v>
      </c>
      <c r="BW42" s="721">
        <f t="shared" si="83"/>
        <v>36180.5</v>
      </c>
      <c r="BX42" s="721">
        <f t="shared" si="83"/>
        <v>22054.5</v>
      </c>
      <c r="BY42" s="721">
        <f t="shared" si="83"/>
        <v>22054.5</v>
      </c>
      <c r="BZ42" s="657"/>
      <c r="CA42" s="729"/>
      <c r="CB42" s="729"/>
      <c r="CC42" s="729"/>
      <c r="CD42" s="729"/>
      <c r="CE42" s="729"/>
      <c r="CF42" s="729"/>
      <c r="CG42" s="729"/>
      <c r="CH42" s="729"/>
      <c r="CI42" s="729"/>
      <c r="CJ42" s="729"/>
      <c r="CK42" s="729"/>
      <c r="CL42" s="729"/>
      <c r="CM42" s="729"/>
      <c r="CN42" s="729"/>
      <c r="CO42" s="729"/>
      <c r="CP42" s="729"/>
      <c r="CQ42" s="729"/>
      <c r="CR42" s="729"/>
      <c r="CS42" s="729"/>
      <c r="CT42" s="729"/>
      <c r="CU42" s="729"/>
      <c r="CV42" s="729"/>
      <c r="CW42" s="729"/>
      <c r="CX42" s="729"/>
      <c r="CY42" s="729"/>
      <c r="CZ42" s="729"/>
      <c r="DA42" s="729"/>
      <c r="DB42" s="729"/>
      <c r="DC42" s="729"/>
      <c r="DD42" s="729"/>
      <c r="DE42" s="729"/>
      <c r="DF42" s="729"/>
      <c r="DG42" s="729"/>
      <c r="DH42" s="729"/>
      <c r="DI42" s="729"/>
      <c r="DJ42" s="729"/>
      <c r="DK42" s="729"/>
      <c r="DL42" s="729"/>
      <c r="DM42" s="729"/>
      <c r="DN42" s="729"/>
      <c r="DO42" s="729"/>
      <c r="DP42" s="729"/>
      <c r="DQ42" s="729"/>
      <c r="DR42" s="729"/>
      <c r="DS42" s="729"/>
      <c r="DT42" s="729"/>
      <c r="DU42" s="729"/>
      <c r="DV42" s="729"/>
      <c r="DW42" s="729"/>
      <c r="DX42" s="729"/>
      <c r="DY42" s="729"/>
      <c r="DZ42" s="729"/>
      <c r="EA42" s="729"/>
      <c r="EB42" s="729"/>
      <c r="EC42" s="729"/>
      <c r="ED42" s="729"/>
      <c r="EE42" s="729"/>
      <c r="EF42" s="729"/>
      <c r="EG42" s="729"/>
      <c r="EH42" s="729"/>
      <c r="EI42" s="729"/>
      <c r="EJ42" s="729"/>
      <c r="EK42" s="729"/>
      <c r="EL42" s="729"/>
      <c r="EM42" s="729"/>
      <c r="EN42" s="729"/>
      <c r="EO42" s="729"/>
      <c r="EP42" s="729"/>
      <c r="EQ42" s="729"/>
      <c r="ER42" s="729"/>
      <c r="ES42" s="729"/>
      <c r="ET42" s="729"/>
      <c r="EU42" s="729"/>
      <c r="EV42" s="729"/>
      <c r="EW42" s="729"/>
      <c r="EX42" s="729"/>
      <c r="EY42" s="729"/>
      <c r="EZ42" s="729"/>
      <c r="FA42" s="729"/>
      <c r="FB42" s="729"/>
      <c r="FC42" s="729"/>
      <c r="FD42" s="729"/>
      <c r="FE42" s="729"/>
      <c r="FF42" s="729"/>
      <c r="FG42" s="729"/>
      <c r="FH42" s="729"/>
      <c r="FI42" s="729"/>
      <c r="FJ42" s="729"/>
      <c r="FK42" s="729"/>
      <c r="FL42" s="729"/>
      <c r="FM42" s="729"/>
      <c r="FN42" s="729"/>
      <c r="FO42" s="729"/>
      <c r="FP42" s="729"/>
      <c r="FQ42" s="729"/>
      <c r="FR42" s="729"/>
      <c r="FS42" s="729"/>
      <c r="FT42" s="729"/>
      <c r="FU42" s="729"/>
      <c r="FV42" s="729"/>
      <c r="FW42" s="729"/>
      <c r="FX42" s="729"/>
      <c r="FY42" s="729"/>
      <c r="FZ42" s="729"/>
      <c r="GA42" s="729"/>
      <c r="GB42" s="729"/>
      <c r="GC42" s="729"/>
      <c r="GD42" s="729"/>
      <c r="GE42" s="729"/>
      <c r="GF42" s="729"/>
      <c r="GG42" s="729"/>
      <c r="GH42" s="729"/>
      <c r="GI42" s="729"/>
      <c r="GJ42" s="729"/>
      <c r="GK42" s="729"/>
      <c r="GL42" s="729"/>
      <c r="GM42" s="729"/>
      <c r="GN42" s="729"/>
      <c r="GO42" s="729"/>
      <c r="GP42" s="729"/>
      <c r="GQ42" s="729"/>
      <c r="GR42" s="729"/>
      <c r="GS42" s="729"/>
      <c r="GT42" s="729"/>
      <c r="GU42" s="729"/>
      <c r="GV42" s="729"/>
      <c r="GW42" s="729"/>
      <c r="GX42" s="729"/>
      <c r="GY42" s="729"/>
      <c r="GZ42" s="729"/>
      <c r="HA42" s="729"/>
      <c r="HB42" s="729"/>
      <c r="HC42" s="729"/>
      <c r="HD42" s="729"/>
      <c r="HE42" s="729"/>
      <c r="HF42" s="729"/>
      <c r="HG42" s="729"/>
      <c r="HH42" s="729"/>
      <c r="HI42" s="729"/>
      <c r="HJ42" s="729"/>
      <c r="HK42" s="729"/>
      <c r="HL42" s="729"/>
      <c r="HM42" s="729"/>
      <c r="HN42" s="729"/>
      <c r="HO42" s="729"/>
      <c r="HP42" s="729"/>
      <c r="HQ42" s="729"/>
      <c r="HR42" s="729"/>
      <c r="HS42" s="729"/>
      <c r="HT42" s="729"/>
      <c r="HU42" s="729"/>
      <c r="HV42" s="729"/>
      <c r="HW42" s="729"/>
      <c r="HX42" s="729"/>
      <c r="HY42" s="729"/>
      <c r="HZ42" s="729"/>
      <c r="IA42" s="729"/>
      <c r="IB42" s="729"/>
      <c r="IC42" s="729"/>
      <c r="ID42" s="729"/>
      <c r="IE42" s="729"/>
    </row>
    <row r="43" s="625" customFormat="1" ht="32" customHeight="1" spans="1:239">
      <c r="A43" s="642">
        <v>45765</v>
      </c>
      <c r="B43" s="643" t="s">
        <v>103</v>
      </c>
      <c r="C43" s="644" t="s">
        <v>960</v>
      </c>
      <c r="D43" s="645">
        <v>4500164028</v>
      </c>
      <c r="E43" s="646" t="s">
        <v>1603</v>
      </c>
      <c r="F43" s="645" t="s">
        <v>1606</v>
      </c>
      <c r="G43" s="649" t="s">
        <v>1461</v>
      </c>
      <c r="H43" s="648" t="s">
        <v>84</v>
      </c>
      <c r="I43" s="657">
        <v>312</v>
      </c>
      <c r="J43" s="657">
        <v>0</v>
      </c>
      <c r="K43" s="657">
        <v>4</v>
      </c>
      <c r="L43" s="657">
        <f t="shared" si="0"/>
        <v>78</v>
      </c>
      <c r="M43" s="658">
        <v>45765</v>
      </c>
      <c r="N43" s="658">
        <v>45761</v>
      </c>
      <c r="O43" s="659" t="s">
        <v>1598</v>
      </c>
      <c r="P43" s="659" t="s">
        <v>1469</v>
      </c>
      <c r="Q43" s="659" t="s">
        <v>1607</v>
      </c>
      <c r="R43" s="666" t="s">
        <v>644</v>
      </c>
      <c r="S43" s="666"/>
      <c r="T43" s="666" t="s">
        <v>1599</v>
      </c>
      <c r="U43" s="666"/>
      <c r="V43" s="666" t="s">
        <v>1600</v>
      </c>
      <c r="W43" s="650" t="s">
        <v>1601</v>
      </c>
      <c r="X43" s="670" t="s">
        <v>794</v>
      </c>
      <c r="Y43" s="681">
        <v>7.1595</v>
      </c>
      <c r="Z43" s="682">
        <f t="shared" si="73"/>
        <v>2233.764</v>
      </c>
      <c r="AA43" s="657"/>
      <c r="AB43" s="643" t="s">
        <v>1593</v>
      </c>
      <c r="AC43" s="657" t="s">
        <v>101</v>
      </c>
      <c r="AD43" s="683">
        <f>I43</f>
        <v>312</v>
      </c>
      <c r="AE43" s="683"/>
      <c r="AF43" s="685"/>
      <c r="AG43" s="683"/>
      <c r="AH43" s="683"/>
      <c r="AI43" s="683"/>
      <c r="AJ43" s="694">
        <f t="shared" si="57"/>
        <v>312</v>
      </c>
      <c r="AK43" s="694"/>
      <c r="AL43" s="694"/>
      <c r="AM43" s="694"/>
      <c r="AN43" s="695"/>
      <c r="AO43" s="705"/>
      <c r="AP43" s="694"/>
      <c r="AQ43" s="694">
        <f t="shared" si="62"/>
        <v>78</v>
      </c>
      <c r="AR43" s="706"/>
      <c r="AS43" s="705">
        <f t="shared" si="63"/>
        <v>78</v>
      </c>
      <c r="AT43" s="694">
        <f t="shared" si="64"/>
        <v>78</v>
      </c>
      <c r="AU43" s="694"/>
      <c r="AV43" s="706">
        <f t="shared" si="68"/>
        <v>78</v>
      </c>
      <c r="AW43" s="705"/>
      <c r="AX43" s="694"/>
      <c r="AY43" s="694"/>
      <c r="AZ43" s="706"/>
      <c r="BA43" s="705"/>
      <c r="BB43" s="706"/>
      <c r="BC43" s="715"/>
      <c r="BD43" s="694">
        <f>I43</f>
        <v>312</v>
      </c>
      <c r="BE43" s="694"/>
      <c r="BF43" s="694">
        <f t="shared" si="2"/>
        <v>312</v>
      </c>
      <c r="BG43" s="694" t="s">
        <v>102</v>
      </c>
      <c r="BH43" s="694"/>
      <c r="BI43" s="694">
        <f t="shared" si="65"/>
        <v>78</v>
      </c>
      <c r="BJ43" s="694">
        <f t="shared" ref="BJ43:BP43" si="84">BI43</f>
        <v>78</v>
      </c>
      <c r="BK43" s="694">
        <f t="shared" si="84"/>
        <v>78</v>
      </c>
      <c r="BL43" s="694">
        <f t="shared" si="84"/>
        <v>78</v>
      </c>
      <c r="BM43" s="721">
        <f t="shared" si="84"/>
        <v>78</v>
      </c>
      <c r="BN43" s="694">
        <f t="shared" si="84"/>
        <v>78</v>
      </c>
      <c r="BO43" s="721">
        <f t="shared" si="84"/>
        <v>78</v>
      </c>
      <c r="BP43" s="694">
        <f t="shared" si="84"/>
        <v>78</v>
      </c>
      <c r="BQ43" s="721">
        <f t="shared" si="1"/>
        <v>238337</v>
      </c>
      <c r="BR43" s="721">
        <f t="shared" ref="BR43:BY43" si="85">BR42-BI43</f>
        <v>21484.5</v>
      </c>
      <c r="BS43" s="721">
        <f t="shared" si="85"/>
        <v>21484.5</v>
      </c>
      <c r="BT43" s="721">
        <f t="shared" si="85"/>
        <v>20896.5</v>
      </c>
      <c r="BU43" s="721">
        <f t="shared" si="85"/>
        <v>20896.5</v>
      </c>
      <c r="BV43" s="721">
        <f t="shared" si="85"/>
        <v>36102.5</v>
      </c>
      <c r="BW43" s="721">
        <f t="shared" si="85"/>
        <v>36102.5</v>
      </c>
      <c r="BX43" s="721">
        <f t="shared" si="85"/>
        <v>21976.5</v>
      </c>
      <c r="BY43" s="721">
        <f t="shared" si="85"/>
        <v>21976.5</v>
      </c>
      <c r="BZ43" s="657"/>
      <c r="CA43" s="729"/>
      <c r="CB43" s="729"/>
      <c r="CC43" s="729"/>
      <c r="CD43" s="729"/>
      <c r="CE43" s="729"/>
      <c r="CF43" s="729"/>
      <c r="CG43" s="729"/>
      <c r="CH43" s="729"/>
      <c r="CI43" s="729"/>
      <c r="CJ43" s="729"/>
      <c r="CK43" s="729"/>
      <c r="CL43" s="729"/>
      <c r="CM43" s="729"/>
      <c r="CN43" s="729"/>
      <c r="CO43" s="729"/>
      <c r="CP43" s="729"/>
      <c r="CQ43" s="729"/>
      <c r="CR43" s="729"/>
      <c r="CS43" s="729"/>
      <c r="CT43" s="729"/>
      <c r="CU43" s="729"/>
      <c r="CV43" s="729"/>
      <c r="CW43" s="729"/>
      <c r="CX43" s="729"/>
      <c r="CY43" s="729"/>
      <c r="CZ43" s="729"/>
      <c r="DA43" s="729"/>
      <c r="DB43" s="729"/>
      <c r="DC43" s="729"/>
      <c r="DD43" s="729"/>
      <c r="DE43" s="729"/>
      <c r="DF43" s="729"/>
      <c r="DG43" s="729"/>
      <c r="DH43" s="729"/>
      <c r="DI43" s="729"/>
      <c r="DJ43" s="729"/>
      <c r="DK43" s="729"/>
      <c r="DL43" s="729"/>
      <c r="DM43" s="729"/>
      <c r="DN43" s="729"/>
      <c r="DO43" s="729"/>
      <c r="DP43" s="729"/>
      <c r="DQ43" s="729"/>
      <c r="DR43" s="729"/>
      <c r="DS43" s="729"/>
      <c r="DT43" s="729"/>
      <c r="DU43" s="729"/>
      <c r="DV43" s="729"/>
      <c r="DW43" s="729"/>
      <c r="DX43" s="729"/>
      <c r="DY43" s="729"/>
      <c r="DZ43" s="729"/>
      <c r="EA43" s="729"/>
      <c r="EB43" s="729"/>
      <c r="EC43" s="729"/>
      <c r="ED43" s="729"/>
      <c r="EE43" s="729"/>
      <c r="EF43" s="729"/>
      <c r="EG43" s="729"/>
      <c r="EH43" s="729"/>
      <c r="EI43" s="729"/>
      <c r="EJ43" s="729"/>
      <c r="EK43" s="729"/>
      <c r="EL43" s="729"/>
      <c r="EM43" s="729"/>
      <c r="EN43" s="729"/>
      <c r="EO43" s="729"/>
      <c r="EP43" s="729"/>
      <c r="EQ43" s="729"/>
      <c r="ER43" s="729"/>
      <c r="ES43" s="729"/>
      <c r="ET43" s="729"/>
      <c r="EU43" s="729"/>
      <c r="EV43" s="729"/>
      <c r="EW43" s="729"/>
      <c r="EX43" s="729"/>
      <c r="EY43" s="729"/>
      <c r="EZ43" s="729"/>
      <c r="FA43" s="729"/>
      <c r="FB43" s="729"/>
      <c r="FC43" s="729"/>
      <c r="FD43" s="729"/>
      <c r="FE43" s="729"/>
      <c r="FF43" s="729"/>
      <c r="FG43" s="729"/>
      <c r="FH43" s="729"/>
      <c r="FI43" s="729"/>
      <c r="FJ43" s="729"/>
      <c r="FK43" s="729"/>
      <c r="FL43" s="729"/>
      <c r="FM43" s="729"/>
      <c r="FN43" s="729"/>
      <c r="FO43" s="729"/>
      <c r="FP43" s="729"/>
      <c r="FQ43" s="729"/>
      <c r="FR43" s="729"/>
      <c r="FS43" s="729"/>
      <c r="FT43" s="729"/>
      <c r="FU43" s="729"/>
      <c r="FV43" s="729"/>
      <c r="FW43" s="729"/>
      <c r="FX43" s="729"/>
      <c r="FY43" s="729"/>
      <c r="FZ43" s="729"/>
      <c r="GA43" s="729"/>
      <c r="GB43" s="729"/>
      <c r="GC43" s="729"/>
      <c r="GD43" s="729"/>
      <c r="GE43" s="729"/>
      <c r="GF43" s="729"/>
      <c r="GG43" s="729"/>
      <c r="GH43" s="729"/>
      <c r="GI43" s="729"/>
      <c r="GJ43" s="729"/>
      <c r="GK43" s="729"/>
      <c r="GL43" s="729"/>
      <c r="GM43" s="729"/>
      <c r="GN43" s="729"/>
      <c r="GO43" s="729"/>
      <c r="GP43" s="729"/>
      <c r="GQ43" s="729"/>
      <c r="GR43" s="729"/>
      <c r="GS43" s="729"/>
      <c r="GT43" s="729"/>
      <c r="GU43" s="729"/>
      <c r="GV43" s="729"/>
      <c r="GW43" s="729"/>
      <c r="GX43" s="729"/>
      <c r="GY43" s="729"/>
      <c r="GZ43" s="729"/>
      <c r="HA43" s="729"/>
      <c r="HB43" s="729"/>
      <c r="HC43" s="729"/>
      <c r="HD43" s="729"/>
      <c r="HE43" s="729"/>
      <c r="HF43" s="729"/>
      <c r="HG43" s="729"/>
      <c r="HH43" s="729"/>
      <c r="HI43" s="729"/>
      <c r="HJ43" s="729"/>
      <c r="HK43" s="729"/>
      <c r="HL43" s="729"/>
      <c r="HM43" s="729"/>
      <c r="HN43" s="729"/>
      <c r="HO43" s="729"/>
      <c r="HP43" s="729"/>
      <c r="HQ43" s="729"/>
      <c r="HR43" s="729"/>
      <c r="HS43" s="729"/>
      <c r="HT43" s="729"/>
      <c r="HU43" s="729"/>
      <c r="HV43" s="729"/>
      <c r="HW43" s="729"/>
      <c r="HX43" s="729"/>
      <c r="HY43" s="729"/>
      <c r="HZ43" s="729"/>
      <c r="IA43" s="729"/>
      <c r="IB43" s="729"/>
      <c r="IC43" s="729"/>
      <c r="ID43" s="729"/>
      <c r="IE43" s="729"/>
    </row>
    <row r="44" s="625" customFormat="1" ht="32" customHeight="1" spans="1:239">
      <c r="A44" s="642">
        <v>45743</v>
      </c>
      <c r="B44" s="643" t="s">
        <v>88</v>
      </c>
      <c r="C44" s="644" t="s">
        <v>89</v>
      </c>
      <c r="D44" s="645">
        <v>4500161639</v>
      </c>
      <c r="E44" s="646" t="s">
        <v>1608</v>
      </c>
      <c r="F44" s="645" t="s">
        <v>1609</v>
      </c>
      <c r="G44" s="649" t="s">
        <v>1472</v>
      </c>
      <c r="H44" s="648" t="s">
        <v>84</v>
      </c>
      <c r="I44" s="657">
        <v>200</v>
      </c>
      <c r="J44" s="657">
        <v>0</v>
      </c>
      <c r="K44" s="657">
        <v>1</v>
      </c>
      <c r="L44" s="657">
        <f t="shared" si="0"/>
        <v>200</v>
      </c>
      <c r="M44" s="658">
        <v>45772</v>
      </c>
      <c r="N44" s="658">
        <v>45768</v>
      </c>
      <c r="O44" s="659" t="s">
        <v>1610</v>
      </c>
      <c r="P44" s="659" t="s">
        <v>1469</v>
      </c>
      <c r="Q44" s="659" t="s">
        <v>1611</v>
      </c>
      <c r="R44" s="666" t="s">
        <v>1612</v>
      </c>
      <c r="S44" s="666"/>
      <c r="T44" s="666" t="s">
        <v>1613</v>
      </c>
      <c r="U44" s="666"/>
      <c r="V44" s="666"/>
      <c r="W44" s="650" t="s">
        <v>1614</v>
      </c>
      <c r="X44" s="670" t="s">
        <v>98</v>
      </c>
      <c r="Y44" s="681">
        <v>7.4848</v>
      </c>
      <c r="Z44" s="682">
        <f t="shared" si="73"/>
        <v>1496.96</v>
      </c>
      <c r="AA44" s="657" t="s">
        <v>1615</v>
      </c>
      <c r="AB44" s="643" t="s">
        <v>1616</v>
      </c>
      <c r="AC44" s="657" t="s">
        <v>101</v>
      </c>
      <c r="AD44" s="683"/>
      <c r="AE44" s="683"/>
      <c r="AF44" s="684"/>
      <c r="AG44" s="683">
        <f>I44</f>
        <v>200</v>
      </c>
      <c r="AH44" s="683"/>
      <c r="AI44" s="683"/>
      <c r="AJ44" s="694">
        <f t="shared" si="57"/>
        <v>200</v>
      </c>
      <c r="AK44" s="694"/>
      <c r="AL44" s="694"/>
      <c r="AM44" s="694"/>
      <c r="AN44" s="695"/>
      <c r="AO44" s="705"/>
      <c r="AP44" s="694"/>
      <c r="AQ44" s="694">
        <f t="shared" ref="AQ44:AQ50" si="86">I44/4</f>
        <v>50</v>
      </c>
      <c r="AR44" s="706"/>
      <c r="AS44" s="705">
        <f t="shared" ref="AS44:AS50" si="87">I44/4</f>
        <v>50</v>
      </c>
      <c r="AT44" s="694">
        <f t="shared" ref="AT44:AT50" si="88">I44/4</f>
        <v>50</v>
      </c>
      <c r="AU44" s="694"/>
      <c r="AV44" s="706">
        <f t="shared" ref="AV44:AV50" si="89">AS44</f>
        <v>50</v>
      </c>
      <c r="AW44" s="705"/>
      <c r="AX44" s="694"/>
      <c r="AY44" s="694"/>
      <c r="AZ44" s="706"/>
      <c r="BA44" s="705"/>
      <c r="BB44" s="706"/>
      <c r="BC44" s="715"/>
      <c r="BD44" s="694"/>
      <c r="BE44" s="694">
        <f>I44</f>
        <v>200</v>
      </c>
      <c r="BF44" s="694">
        <f t="shared" si="2"/>
        <v>200</v>
      </c>
      <c r="BG44" s="694" t="s">
        <v>102</v>
      </c>
      <c r="BH44" s="694"/>
      <c r="BI44" s="694">
        <f t="shared" si="65"/>
        <v>50</v>
      </c>
      <c r="BJ44" s="694">
        <f t="shared" ref="BJ44:BP44" si="90">BI44</f>
        <v>50</v>
      </c>
      <c r="BK44" s="694">
        <f t="shared" si="90"/>
        <v>50</v>
      </c>
      <c r="BL44" s="694">
        <f t="shared" si="90"/>
        <v>50</v>
      </c>
      <c r="BM44" s="721">
        <f t="shared" si="90"/>
        <v>50</v>
      </c>
      <c r="BN44" s="694">
        <f t="shared" si="90"/>
        <v>50</v>
      </c>
      <c r="BO44" s="721">
        <f t="shared" si="90"/>
        <v>50</v>
      </c>
      <c r="BP44" s="694">
        <f t="shared" si="90"/>
        <v>50</v>
      </c>
      <c r="BQ44" s="721">
        <f t="shared" si="1"/>
        <v>238225</v>
      </c>
      <c r="BR44" s="721">
        <f t="shared" ref="BR44:BY44" si="91">BR43-BI44</f>
        <v>21434.5</v>
      </c>
      <c r="BS44" s="721">
        <f t="shared" si="91"/>
        <v>21434.5</v>
      </c>
      <c r="BT44" s="721">
        <f t="shared" si="91"/>
        <v>20846.5</v>
      </c>
      <c r="BU44" s="721">
        <f t="shared" si="91"/>
        <v>20846.5</v>
      </c>
      <c r="BV44" s="721">
        <f t="shared" si="91"/>
        <v>36052.5</v>
      </c>
      <c r="BW44" s="721">
        <f t="shared" si="91"/>
        <v>36052.5</v>
      </c>
      <c r="BX44" s="721">
        <f t="shared" si="91"/>
        <v>21926.5</v>
      </c>
      <c r="BY44" s="721">
        <f t="shared" si="91"/>
        <v>21926.5</v>
      </c>
      <c r="BZ44" s="657"/>
      <c r="CA44" s="729"/>
      <c r="CB44" s="729"/>
      <c r="CC44" s="729"/>
      <c r="CD44" s="729"/>
      <c r="CE44" s="729"/>
      <c r="CF44" s="729"/>
      <c r="CG44" s="729"/>
      <c r="CH44" s="729"/>
      <c r="CI44" s="729"/>
      <c r="CJ44" s="729"/>
      <c r="CK44" s="729"/>
      <c r="CL44" s="729"/>
      <c r="CM44" s="729"/>
      <c r="CN44" s="729"/>
      <c r="CO44" s="729"/>
      <c r="CP44" s="729"/>
      <c r="CQ44" s="729"/>
      <c r="CR44" s="729"/>
      <c r="CS44" s="729"/>
      <c r="CT44" s="729"/>
      <c r="CU44" s="729"/>
      <c r="CV44" s="729"/>
      <c r="CW44" s="729"/>
      <c r="CX44" s="729"/>
      <c r="CY44" s="729"/>
      <c r="CZ44" s="729"/>
      <c r="DA44" s="729"/>
      <c r="DB44" s="729"/>
      <c r="DC44" s="729"/>
      <c r="DD44" s="729"/>
      <c r="DE44" s="729"/>
      <c r="DF44" s="729"/>
      <c r="DG44" s="729"/>
      <c r="DH44" s="729"/>
      <c r="DI44" s="729"/>
      <c r="DJ44" s="729"/>
      <c r="DK44" s="729"/>
      <c r="DL44" s="729"/>
      <c r="DM44" s="729"/>
      <c r="DN44" s="729"/>
      <c r="DO44" s="729"/>
      <c r="DP44" s="729"/>
      <c r="DQ44" s="729"/>
      <c r="DR44" s="729"/>
      <c r="DS44" s="729"/>
      <c r="DT44" s="729"/>
      <c r="DU44" s="729"/>
      <c r="DV44" s="729"/>
      <c r="DW44" s="729"/>
      <c r="DX44" s="729"/>
      <c r="DY44" s="729"/>
      <c r="DZ44" s="729"/>
      <c r="EA44" s="729"/>
      <c r="EB44" s="729"/>
      <c r="EC44" s="729"/>
      <c r="ED44" s="729"/>
      <c r="EE44" s="729"/>
      <c r="EF44" s="729"/>
      <c r="EG44" s="729"/>
      <c r="EH44" s="729"/>
      <c r="EI44" s="729"/>
      <c r="EJ44" s="729"/>
      <c r="EK44" s="729"/>
      <c r="EL44" s="729"/>
      <c r="EM44" s="729"/>
      <c r="EN44" s="729"/>
      <c r="EO44" s="729"/>
      <c r="EP44" s="729"/>
      <c r="EQ44" s="729"/>
      <c r="ER44" s="729"/>
      <c r="ES44" s="729"/>
      <c r="ET44" s="729"/>
      <c r="EU44" s="729"/>
      <c r="EV44" s="729"/>
      <c r="EW44" s="729"/>
      <c r="EX44" s="729"/>
      <c r="EY44" s="729"/>
      <c r="EZ44" s="729"/>
      <c r="FA44" s="729"/>
      <c r="FB44" s="729"/>
      <c r="FC44" s="729"/>
      <c r="FD44" s="729"/>
      <c r="FE44" s="729"/>
      <c r="FF44" s="729"/>
      <c r="FG44" s="729"/>
      <c r="FH44" s="729"/>
      <c r="FI44" s="729"/>
      <c r="FJ44" s="729"/>
      <c r="FK44" s="729"/>
      <c r="FL44" s="729"/>
      <c r="FM44" s="729"/>
      <c r="FN44" s="729"/>
      <c r="FO44" s="729"/>
      <c r="FP44" s="729"/>
      <c r="FQ44" s="729"/>
      <c r="FR44" s="729"/>
      <c r="FS44" s="729"/>
      <c r="FT44" s="729"/>
      <c r="FU44" s="729"/>
      <c r="FV44" s="729"/>
      <c r="FW44" s="729"/>
      <c r="FX44" s="729"/>
      <c r="FY44" s="729"/>
      <c r="FZ44" s="729"/>
      <c r="GA44" s="729"/>
      <c r="GB44" s="729"/>
      <c r="GC44" s="729"/>
      <c r="GD44" s="729"/>
      <c r="GE44" s="729"/>
      <c r="GF44" s="729"/>
      <c r="GG44" s="729"/>
      <c r="GH44" s="729"/>
      <c r="GI44" s="729"/>
      <c r="GJ44" s="729"/>
      <c r="GK44" s="729"/>
      <c r="GL44" s="729"/>
      <c r="GM44" s="729"/>
      <c r="GN44" s="729"/>
      <c r="GO44" s="729"/>
      <c r="GP44" s="729"/>
      <c r="GQ44" s="729"/>
      <c r="GR44" s="729"/>
      <c r="GS44" s="729"/>
      <c r="GT44" s="729"/>
      <c r="GU44" s="729"/>
      <c r="GV44" s="729"/>
      <c r="GW44" s="729"/>
      <c r="GX44" s="729"/>
      <c r="GY44" s="729"/>
      <c r="GZ44" s="729"/>
      <c r="HA44" s="729"/>
      <c r="HB44" s="729"/>
      <c r="HC44" s="729"/>
      <c r="HD44" s="729"/>
      <c r="HE44" s="729"/>
      <c r="HF44" s="729"/>
      <c r="HG44" s="729"/>
      <c r="HH44" s="729"/>
      <c r="HI44" s="729"/>
      <c r="HJ44" s="729"/>
      <c r="HK44" s="729"/>
      <c r="HL44" s="729"/>
      <c r="HM44" s="729"/>
      <c r="HN44" s="729"/>
      <c r="HO44" s="729"/>
      <c r="HP44" s="729"/>
      <c r="HQ44" s="729"/>
      <c r="HR44" s="729"/>
      <c r="HS44" s="729"/>
      <c r="HT44" s="729"/>
      <c r="HU44" s="729"/>
      <c r="HV44" s="729"/>
      <c r="HW44" s="729"/>
      <c r="HX44" s="729"/>
      <c r="HY44" s="729"/>
      <c r="HZ44" s="729"/>
      <c r="IA44" s="729"/>
      <c r="IB44" s="729"/>
      <c r="IC44" s="729"/>
      <c r="ID44" s="729"/>
      <c r="IE44" s="729"/>
    </row>
    <row r="45" s="625" customFormat="1" ht="32" customHeight="1" spans="1:239">
      <c r="A45" s="642">
        <v>45737</v>
      </c>
      <c r="B45" s="643" t="s">
        <v>1617</v>
      </c>
      <c r="C45" s="644" t="s">
        <v>460</v>
      </c>
      <c r="D45" s="645">
        <v>4500161136</v>
      </c>
      <c r="E45" s="646"/>
      <c r="F45" s="645" t="s">
        <v>1618</v>
      </c>
      <c r="G45" s="649" t="s">
        <v>1461</v>
      </c>
      <c r="H45" s="648" t="s">
        <v>84</v>
      </c>
      <c r="I45" s="657">
        <v>240</v>
      </c>
      <c r="J45" s="657">
        <v>0</v>
      </c>
      <c r="K45" s="657">
        <v>4</v>
      </c>
      <c r="L45" s="657">
        <f t="shared" si="0"/>
        <v>60</v>
      </c>
      <c r="M45" s="658">
        <v>45770</v>
      </c>
      <c r="N45" s="658">
        <v>45766</v>
      </c>
      <c r="O45" s="659"/>
      <c r="P45" s="659" t="s">
        <v>1469</v>
      </c>
      <c r="Q45" s="659" t="s">
        <v>691</v>
      </c>
      <c r="R45" s="666" t="s">
        <v>1619</v>
      </c>
      <c r="S45" s="666"/>
      <c r="T45" s="666" t="s">
        <v>85</v>
      </c>
      <c r="U45" s="666"/>
      <c r="V45" s="666"/>
      <c r="W45" s="650" t="s">
        <v>1620</v>
      </c>
      <c r="X45" s="657" t="s">
        <v>138</v>
      </c>
      <c r="Y45" s="681">
        <v>6.8843</v>
      </c>
      <c r="Z45" s="682">
        <f t="shared" si="73"/>
        <v>1652.232</v>
      </c>
      <c r="AA45" s="657" t="s">
        <v>1621</v>
      </c>
      <c r="AB45" s="643" t="s">
        <v>1593</v>
      </c>
      <c r="AC45" s="657" t="s">
        <v>101</v>
      </c>
      <c r="AD45" s="683">
        <f>I45</f>
        <v>240</v>
      </c>
      <c r="AE45" s="683"/>
      <c r="AF45" s="684"/>
      <c r="AG45" s="683"/>
      <c r="AH45" s="683"/>
      <c r="AI45" s="683"/>
      <c r="AJ45" s="694">
        <f t="shared" si="57"/>
        <v>240</v>
      </c>
      <c r="AK45" s="694"/>
      <c r="AL45" s="694"/>
      <c r="AM45" s="694"/>
      <c r="AN45" s="695"/>
      <c r="AO45" s="705"/>
      <c r="AP45" s="694"/>
      <c r="AQ45" s="694">
        <f t="shared" si="86"/>
        <v>60</v>
      </c>
      <c r="AR45" s="706"/>
      <c r="AS45" s="705">
        <f t="shared" si="87"/>
        <v>60</v>
      </c>
      <c r="AT45" s="694">
        <f t="shared" si="88"/>
        <v>60</v>
      </c>
      <c r="AU45" s="694"/>
      <c r="AV45" s="706">
        <f t="shared" si="89"/>
        <v>60</v>
      </c>
      <c r="AW45" s="705"/>
      <c r="AX45" s="694"/>
      <c r="AY45" s="694"/>
      <c r="AZ45" s="706"/>
      <c r="BA45" s="705"/>
      <c r="BB45" s="706"/>
      <c r="BC45" s="715"/>
      <c r="BD45" s="694">
        <f t="shared" ref="BD45:BD55" si="92">I45</f>
        <v>240</v>
      </c>
      <c r="BE45" s="694"/>
      <c r="BF45" s="694">
        <f t="shared" si="2"/>
        <v>240</v>
      </c>
      <c r="BG45" s="694" t="s">
        <v>102</v>
      </c>
      <c r="BH45" s="694"/>
      <c r="BI45" s="694">
        <f t="shared" si="65"/>
        <v>60</v>
      </c>
      <c r="BJ45" s="694">
        <f t="shared" ref="BJ45:BP45" si="93">BI45</f>
        <v>60</v>
      </c>
      <c r="BK45" s="694">
        <f t="shared" si="93"/>
        <v>60</v>
      </c>
      <c r="BL45" s="694">
        <f t="shared" si="93"/>
        <v>60</v>
      </c>
      <c r="BM45" s="721">
        <f t="shared" si="93"/>
        <v>60</v>
      </c>
      <c r="BN45" s="694">
        <f t="shared" si="93"/>
        <v>60</v>
      </c>
      <c r="BO45" s="721">
        <f t="shared" si="93"/>
        <v>60</v>
      </c>
      <c r="BP45" s="694">
        <f t="shared" si="93"/>
        <v>60</v>
      </c>
      <c r="BQ45" s="721">
        <f t="shared" si="1"/>
        <v>238265</v>
      </c>
      <c r="BR45" s="721">
        <f t="shared" ref="BR45:BY45" si="94">BR44-BI45</f>
        <v>21374.5</v>
      </c>
      <c r="BS45" s="721">
        <f t="shared" si="94"/>
        <v>21374.5</v>
      </c>
      <c r="BT45" s="721">
        <f t="shared" si="94"/>
        <v>20786.5</v>
      </c>
      <c r="BU45" s="721">
        <f t="shared" si="94"/>
        <v>20786.5</v>
      </c>
      <c r="BV45" s="721">
        <f t="shared" si="94"/>
        <v>35992.5</v>
      </c>
      <c r="BW45" s="721">
        <f t="shared" si="94"/>
        <v>35992.5</v>
      </c>
      <c r="BX45" s="721">
        <f t="shared" si="94"/>
        <v>21866.5</v>
      </c>
      <c r="BY45" s="721">
        <f t="shared" si="94"/>
        <v>21866.5</v>
      </c>
      <c r="BZ45" s="657"/>
      <c r="CA45" s="729"/>
      <c r="CB45" s="729"/>
      <c r="CC45" s="729"/>
      <c r="CD45" s="729"/>
      <c r="CE45" s="729"/>
      <c r="CF45" s="729"/>
      <c r="CG45" s="729"/>
      <c r="CH45" s="729"/>
      <c r="CI45" s="729"/>
      <c r="CJ45" s="729"/>
      <c r="CK45" s="729"/>
      <c r="CL45" s="729"/>
      <c r="CM45" s="729"/>
      <c r="CN45" s="729"/>
      <c r="CO45" s="729"/>
      <c r="CP45" s="729"/>
      <c r="CQ45" s="729"/>
      <c r="CR45" s="729"/>
      <c r="CS45" s="729"/>
      <c r="CT45" s="729"/>
      <c r="CU45" s="729"/>
      <c r="CV45" s="729"/>
      <c r="CW45" s="729"/>
      <c r="CX45" s="729"/>
      <c r="CY45" s="729"/>
      <c r="CZ45" s="729"/>
      <c r="DA45" s="729"/>
      <c r="DB45" s="729"/>
      <c r="DC45" s="729"/>
      <c r="DD45" s="729"/>
      <c r="DE45" s="729"/>
      <c r="DF45" s="729"/>
      <c r="DG45" s="729"/>
      <c r="DH45" s="729"/>
      <c r="DI45" s="729"/>
      <c r="DJ45" s="729"/>
      <c r="DK45" s="729"/>
      <c r="DL45" s="729"/>
      <c r="DM45" s="729"/>
      <c r="DN45" s="729"/>
      <c r="DO45" s="729"/>
      <c r="DP45" s="729"/>
      <c r="DQ45" s="729"/>
      <c r="DR45" s="729"/>
      <c r="DS45" s="729"/>
      <c r="DT45" s="729"/>
      <c r="DU45" s="729"/>
      <c r="DV45" s="729"/>
      <c r="DW45" s="729"/>
      <c r="DX45" s="729"/>
      <c r="DY45" s="729"/>
      <c r="DZ45" s="729"/>
      <c r="EA45" s="729"/>
      <c r="EB45" s="729"/>
      <c r="EC45" s="729"/>
      <c r="ED45" s="729"/>
      <c r="EE45" s="729"/>
      <c r="EF45" s="729"/>
      <c r="EG45" s="729"/>
      <c r="EH45" s="729"/>
      <c r="EI45" s="729"/>
      <c r="EJ45" s="729"/>
      <c r="EK45" s="729"/>
      <c r="EL45" s="729"/>
      <c r="EM45" s="729"/>
      <c r="EN45" s="729"/>
      <c r="EO45" s="729"/>
      <c r="EP45" s="729"/>
      <c r="EQ45" s="729"/>
      <c r="ER45" s="729"/>
      <c r="ES45" s="729"/>
      <c r="ET45" s="729"/>
      <c r="EU45" s="729"/>
      <c r="EV45" s="729"/>
      <c r="EW45" s="729"/>
      <c r="EX45" s="729"/>
      <c r="EY45" s="729"/>
      <c r="EZ45" s="729"/>
      <c r="FA45" s="729"/>
      <c r="FB45" s="729"/>
      <c r="FC45" s="729"/>
      <c r="FD45" s="729"/>
      <c r="FE45" s="729"/>
      <c r="FF45" s="729"/>
      <c r="FG45" s="729"/>
      <c r="FH45" s="729"/>
      <c r="FI45" s="729"/>
      <c r="FJ45" s="729"/>
      <c r="FK45" s="729"/>
      <c r="FL45" s="729"/>
      <c r="FM45" s="729"/>
      <c r="FN45" s="729"/>
      <c r="FO45" s="729"/>
      <c r="FP45" s="729"/>
      <c r="FQ45" s="729"/>
      <c r="FR45" s="729"/>
      <c r="FS45" s="729"/>
      <c r="FT45" s="729"/>
      <c r="FU45" s="729"/>
      <c r="FV45" s="729"/>
      <c r="FW45" s="729"/>
      <c r="FX45" s="729"/>
      <c r="FY45" s="729"/>
      <c r="FZ45" s="729"/>
      <c r="GA45" s="729"/>
      <c r="GB45" s="729"/>
      <c r="GC45" s="729"/>
      <c r="GD45" s="729"/>
      <c r="GE45" s="729"/>
      <c r="GF45" s="729"/>
      <c r="GG45" s="729"/>
      <c r="GH45" s="729"/>
      <c r="GI45" s="729"/>
      <c r="GJ45" s="729"/>
      <c r="GK45" s="729"/>
      <c r="GL45" s="729"/>
      <c r="GM45" s="729"/>
      <c r="GN45" s="729"/>
      <c r="GO45" s="729"/>
      <c r="GP45" s="729"/>
      <c r="GQ45" s="729"/>
      <c r="GR45" s="729"/>
      <c r="GS45" s="729"/>
      <c r="GT45" s="729"/>
      <c r="GU45" s="729"/>
      <c r="GV45" s="729"/>
      <c r="GW45" s="729"/>
      <c r="GX45" s="729"/>
      <c r="GY45" s="729"/>
      <c r="GZ45" s="729"/>
      <c r="HA45" s="729"/>
      <c r="HB45" s="729"/>
      <c r="HC45" s="729"/>
      <c r="HD45" s="729"/>
      <c r="HE45" s="729"/>
      <c r="HF45" s="729"/>
      <c r="HG45" s="729"/>
      <c r="HH45" s="729"/>
      <c r="HI45" s="729"/>
      <c r="HJ45" s="729"/>
      <c r="HK45" s="729"/>
      <c r="HL45" s="729"/>
      <c r="HM45" s="729"/>
      <c r="HN45" s="729"/>
      <c r="HO45" s="729"/>
      <c r="HP45" s="729"/>
      <c r="HQ45" s="729"/>
      <c r="HR45" s="729"/>
      <c r="HS45" s="729"/>
      <c r="HT45" s="729"/>
      <c r="HU45" s="729"/>
      <c r="HV45" s="729"/>
      <c r="HW45" s="729"/>
      <c r="HX45" s="729"/>
      <c r="HY45" s="729"/>
      <c r="HZ45" s="729"/>
      <c r="IA45" s="729"/>
      <c r="IB45" s="729"/>
      <c r="IC45" s="729"/>
      <c r="ID45" s="729"/>
      <c r="IE45" s="729"/>
    </row>
    <row r="46" s="625" customFormat="1" ht="32" customHeight="1" spans="1:239">
      <c r="A46" s="642">
        <v>45722</v>
      </c>
      <c r="B46" s="643" t="s">
        <v>695</v>
      </c>
      <c r="C46" s="644" t="s">
        <v>326</v>
      </c>
      <c r="D46" s="645">
        <v>4500159263</v>
      </c>
      <c r="E46" s="646" t="s">
        <v>696</v>
      </c>
      <c r="F46" s="645" t="s">
        <v>1622</v>
      </c>
      <c r="G46" s="649" t="s">
        <v>1461</v>
      </c>
      <c r="H46" s="648" t="s">
        <v>84</v>
      </c>
      <c r="I46" s="657">
        <v>256</v>
      </c>
      <c r="J46" s="657">
        <v>0</v>
      </c>
      <c r="K46" s="657">
        <v>4</v>
      </c>
      <c r="L46" s="657">
        <f t="shared" si="0"/>
        <v>64</v>
      </c>
      <c r="M46" s="658">
        <v>45771</v>
      </c>
      <c r="N46" s="658">
        <v>45768</v>
      </c>
      <c r="O46" s="659"/>
      <c r="P46" s="659" t="s">
        <v>1469</v>
      </c>
      <c r="Q46" s="659" t="s">
        <v>698</v>
      </c>
      <c r="R46" s="666" t="s">
        <v>699</v>
      </c>
      <c r="S46" s="666"/>
      <c r="T46" s="666" t="s">
        <v>1623</v>
      </c>
      <c r="U46" s="666"/>
      <c r="V46" s="666"/>
      <c r="W46" s="650" t="s">
        <v>1624</v>
      </c>
      <c r="X46" s="657" t="s">
        <v>334</v>
      </c>
      <c r="Y46" s="681">
        <v>7.0298</v>
      </c>
      <c r="Z46" s="682">
        <f t="shared" si="73"/>
        <v>1799.6288</v>
      </c>
      <c r="AA46" s="657" t="s">
        <v>702</v>
      </c>
      <c r="AB46" s="643" t="s">
        <v>1625</v>
      </c>
      <c r="AC46" s="657" t="s">
        <v>101</v>
      </c>
      <c r="AD46" s="683"/>
      <c r="AE46" s="683"/>
      <c r="AF46" s="684"/>
      <c r="AG46" s="683">
        <f>I46</f>
        <v>256</v>
      </c>
      <c r="AH46" s="683"/>
      <c r="AI46" s="683"/>
      <c r="AJ46" s="694">
        <f t="shared" si="57"/>
        <v>256</v>
      </c>
      <c r="AK46" s="694"/>
      <c r="AL46" s="694"/>
      <c r="AM46" s="694"/>
      <c r="AN46" s="695"/>
      <c r="AO46" s="705"/>
      <c r="AP46" s="694"/>
      <c r="AQ46" s="694">
        <f t="shared" si="86"/>
        <v>64</v>
      </c>
      <c r="AR46" s="706"/>
      <c r="AS46" s="705">
        <f t="shared" si="87"/>
        <v>64</v>
      </c>
      <c r="AT46" s="694">
        <f t="shared" si="88"/>
        <v>64</v>
      </c>
      <c r="AU46" s="694"/>
      <c r="AV46" s="706">
        <f t="shared" si="89"/>
        <v>64</v>
      </c>
      <c r="AW46" s="705"/>
      <c r="AX46" s="694"/>
      <c r="AY46" s="694"/>
      <c r="AZ46" s="706"/>
      <c r="BA46" s="705"/>
      <c r="BB46" s="706"/>
      <c r="BC46" s="715"/>
      <c r="BD46" s="694">
        <f t="shared" si="92"/>
        <v>256</v>
      </c>
      <c r="BE46" s="694"/>
      <c r="BF46" s="694">
        <f t="shared" si="2"/>
        <v>256</v>
      </c>
      <c r="BG46" s="694" t="s">
        <v>102</v>
      </c>
      <c r="BH46" s="694"/>
      <c r="BI46" s="694">
        <f t="shared" si="65"/>
        <v>64</v>
      </c>
      <c r="BJ46" s="694">
        <f t="shared" ref="BJ46:BP46" si="95">BI46</f>
        <v>64</v>
      </c>
      <c r="BK46" s="694">
        <f t="shared" si="95"/>
        <v>64</v>
      </c>
      <c r="BL46" s="694">
        <f t="shared" si="95"/>
        <v>64</v>
      </c>
      <c r="BM46" s="721">
        <f t="shared" si="95"/>
        <v>64</v>
      </c>
      <c r="BN46" s="694">
        <f t="shared" si="95"/>
        <v>64</v>
      </c>
      <c r="BO46" s="721">
        <f t="shared" si="95"/>
        <v>64</v>
      </c>
      <c r="BP46" s="694">
        <f t="shared" si="95"/>
        <v>64</v>
      </c>
      <c r="BQ46" s="721">
        <f t="shared" si="1"/>
        <v>238281</v>
      </c>
      <c r="BR46" s="721">
        <f t="shared" ref="BR46:BY46" si="96">BR45-BI46</f>
        <v>21310.5</v>
      </c>
      <c r="BS46" s="721">
        <f t="shared" si="96"/>
        <v>21310.5</v>
      </c>
      <c r="BT46" s="721">
        <f t="shared" si="96"/>
        <v>20722.5</v>
      </c>
      <c r="BU46" s="721">
        <f t="shared" si="96"/>
        <v>20722.5</v>
      </c>
      <c r="BV46" s="721">
        <f t="shared" si="96"/>
        <v>35928.5</v>
      </c>
      <c r="BW46" s="721">
        <f t="shared" si="96"/>
        <v>35928.5</v>
      </c>
      <c r="BX46" s="721">
        <f t="shared" si="96"/>
        <v>21802.5</v>
      </c>
      <c r="BY46" s="721">
        <f t="shared" si="96"/>
        <v>21802.5</v>
      </c>
      <c r="BZ46" s="657"/>
      <c r="CA46" s="729"/>
      <c r="CB46" s="729"/>
      <c r="CC46" s="729"/>
      <c r="CD46" s="729"/>
      <c r="CE46" s="729"/>
      <c r="CF46" s="729"/>
      <c r="CG46" s="729"/>
      <c r="CH46" s="729"/>
      <c r="CI46" s="729"/>
      <c r="CJ46" s="729"/>
      <c r="CK46" s="729"/>
      <c r="CL46" s="729"/>
      <c r="CM46" s="729"/>
      <c r="CN46" s="729"/>
      <c r="CO46" s="729"/>
      <c r="CP46" s="729"/>
      <c r="CQ46" s="729"/>
      <c r="CR46" s="729"/>
      <c r="CS46" s="729"/>
      <c r="CT46" s="729"/>
      <c r="CU46" s="729"/>
      <c r="CV46" s="729"/>
      <c r="CW46" s="729"/>
      <c r="CX46" s="729"/>
      <c r="CY46" s="729"/>
      <c r="CZ46" s="729"/>
      <c r="DA46" s="729"/>
      <c r="DB46" s="729"/>
      <c r="DC46" s="729"/>
      <c r="DD46" s="729"/>
      <c r="DE46" s="729"/>
      <c r="DF46" s="729"/>
      <c r="DG46" s="729"/>
      <c r="DH46" s="729"/>
      <c r="DI46" s="729"/>
      <c r="DJ46" s="729"/>
      <c r="DK46" s="729"/>
      <c r="DL46" s="729"/>
      <c r="DM46" s="729"/>
      <c r="DN46" s="729"/>
      <c r="DO46" s="729"/>
      <c r="DP46" s="729"/>
      <c r="DQ46" s="729"/>
      <c r="DR46" s="729"/>
      <c r="DS46" s="729"/>
      <c r="DT46" s="729"/>
      <c r="DU46" s="729"/>
      <c r="DV46" s="729"/>
      <c r="DW46" s="729"/>
      <c r="DX46" s="729"/>
      <c r="DY46" s="729"/>
      <c r="DZ46" s="729"/>
      <c r="EA46" s="729"/>
      <c r="EB46" s="729"/>
      <c r="EC46" s="729"/>
      <c r="ED46" s="729"/>
      <c r="EE46" s="729"/>
      <c r="EF46" s="729"/>
      <c r="EG46" s="729"/>
      <c r="EH46" s="729"/>
      <c r="EI46" s="729"/>
      <c r="EJ46" s="729"/>
      <c r="EK46" s="729"/>
      <c r="EL46" s="729"/>
      <c r="EM46" s="729"/>
      <c r="EN46" s="729"/>
      <c r="EO46" s="729"/>
      <c r="EP46" s="729"/>
      <c r="EQ46" s="729"/>
      <c r="ER46" s="729"/>
      <c r="ES46" s="729"/>
      <c r="ET46" s="729"/>
      <c r="EU46" s="729"/>
      <c r="EV46" s="729"/>
      <c r="EW46" s="729"/>
      <c r="EX46" s="729"/>
      <c r="EY46" s="729"/>
      <c r="EZ46" s="729"/>
      <c r="FA46" s="729"/>
      <c r="FB46" s="729"/>
      <c r="FC46" s="729"/>
      <c r="FD46" s="729"/>
      <c r="FE46" s="729"/>
      <c r="FF46" s="729"/>
      <c r="FG46" s="729"/>
      <c r="FH46" s="729"/>
      <c r="FI46" s="729"/>
      <c r="FJ46" s="729"/>
      <c r="FK46" s="729"/>
      <c r="FL46" s="729"/>
      <c r="FM46" s="729"/>
      <c r="FN46" s="729"/>
      <c r="FO46" s="729"/>
      <c r="FP46" s="729"/>
      <c r="FQ46" s="729"/>
      <c r="FR46" s="729"/>
      <c r="FS46" s="729"/>
      <c r="FT46" s="729"/>
      <c r="FU46" s="729"/>
      <c r="FV46" s="729"/>
      <c r="FW46" s="729"/>
      <c r="FX46" s="729"/>
      <c r="FY46" s="729"/>
      <c r="FZ46" s="729"/>
      <c r="GA46" s="729"/>
      <c r="GB46" s="729"/>
      <c r="GC46" s="729"/>
      <c r="GD46" s="729"/>
      <c r="GE46" s="729"/>
      <c r="GF46" s="729"/>
      <c r="GG46" s="729"/>
      <c r="GH46" s="729"/>
      <c r="GI46" s="729"/>
      <c r="GJ46" s="729"/>
      <c r="GK46" s="729"/>
      <c r="GL46" s="729"/>
      <c r="GM46" s="729"/>
      <c r="GN46" s="729"/>
      <c r="GO46" s="729"/>
      <c r="GP46" s="729"/>
      <c r="GQ46" s="729"/>
      <c r="GR46" s="729"/>
      <c r="GS46" s="729"/>
      <c r="GT46" s="729"/>
      <c r="GU46" s="729"/>
      <c r="GV46" s="729"/>
      <c r="GW46" s="729"/>
      <c r="GX46" s="729"/>
      <c r="GY46" s="729"/>
      <c r="GZ46" s="729"/>
      <c r="HA46" s="729"/>
      <c r="HB46" s="729"/>
      <c r="HC46" s="729"/>
      <c r="HD46" s="729"/>
      <c r="HE46" s="729"/>
      <c r="HF46" s="729"/>
      <c r="HG46" s="729"/>
      <c r="HH46" s="729"/>
      <c r="HI46" s="729"/>
      <c r="HJ46" s="729"/>
      <c r="HK46" s="729"/>
      <c r="HL46" s="729"/>
      <c r="HM46" s="729"/>
      <c r="HN46" s="729"/>
      <c r="HO46" s="729"/>
      <c r="HP46" s="729"/>
      <c r="HQ46" s="729"/>
      <c r="HR46" s="729"/>
      <c r="HS46" s="729"/>
      <c r="HT46" s="729"/>
      <c r="HU46" s="729"/>
      <c r="HV46" s="729"/>
      <c r="HW46" s="729"/>
      <c r="HX46" s="729"/>
      <c r="HY46" s="729"/>
      <c r="HZ46" s="729"/>
      <c r="IA46" s="729"/>
      <c r="IB46" s="729"/>
      <c r="IC46" s="729"/>
      <c r="ID46" s="729"/>
      <c r="IE46" s="729"/>
    </row>
    <row r="47" s="625" customFormat="1" ht="32" customHeight="1" spans="1:239">
      <c r="A47" s="642">
        <v>45722</v>
      </c>
      <c r="B47" s="643" t="s">
        <v>695</v>
      </c>
      <c r="C47" s="644" t="s">
        <v>326</v>
      </c>
      <c r="D47" s="645">
        <v>4500159262</v>
      </c>
      <c r="E47" s="646" t="s">
        <v>703</v>
      </c>
      <c r="F47" s="645" t="s">
        <v>1626</v>
      </c>
      <c r="G47" s="649" t="s">
        <v>1461</v>
      </c>
      <c r="H47" s="648" t="s">
        <v>84</v>
      </c>
      <c r="I47" s="657">
        <v>428</v>
      </c>
      <c r="J47" s="657">
        <v>0</v>
      </c>
      <c r="K47" s="657">
        <v>4</v>
      </c>
      <c r="L47" s="657">
        <f t="shared" si="0"/>
        <v>107</v>
      </c>
      <c r="M47" s="658">
        <v>45771</v>
      </c>
      <c r="N47" s="658">
        <v>45768</v>
      </c>
      <c r="O47" s="659"/>
      <c r="P47" s="659" t="s">
        <v>1469</v>
      </c>
      <c r="Q47" s="671" t="s">
        <v>705</v>
      </c>
      <c r="R47" s="666" t="s">
        <v>699</v>
      </c>
      <c r="S47" s="666"/>
      <c r="T47" s="666" t="s">
        <v>1623</v>
      </c>
      <c r="U47" s="666"/>
      <c r="V47" s="666"/>
      <c r="W47" s="650" t="s">
        <v>1624</v>
      </c>
      <c r="X47" s="657" t="s">
        <v>334</v>
      </c>
      <c r="Y47" s="681">
        <v>7.3277</v>
      </c>
      <c r="Z47" s="682">
        <f t="shared" si="73"/>
        <v>3136.2556</v>
      </c>
      <c r="AA47" s="657" t="s">
        <v>706</v>
      </c>
      <c r="AB47" s="643" t="s">
        <v>1625</v>
      </c>
      <c r="AC47" s="657" t="s">
        <v>101</v>
      </c>
      <c r="AD47" s="683"/>
      <c r="AE47" s="683"/>
      <c r="AF47" s="684"/>
      <c r="AG47" s="683">
        <f>I47</f>
        <v>428</v>
      </c>
      <c r="AH47" s="683"/>
      <c r="AI47" s="683"/>
      <c r="AJ47" s="694">
        <f t="shared" si="57"/>
        <v>428</v>
      </c>
      <c r="AK47" s="694"/>
      <c r="AL47" s="694"/>
      <c r="AM47" s="694"/>
      <c r="AN47" s="695"/>
      <c r="AO47" s="705"/>
      <c r="AP47" s="694"/>
      <c r="AQ47" s="694">
        <f t="shared" si="86"/>
        <v>107</v>
      </c>
      <c r="AR47" s="706"/>
      <c r="AS47" s="705">
        <f t="shared" si="87"/>
        <v>107</v>
      </c>
      <c r="AT47" s="694">
        <f t="shared" si="88"/>
        <v>107</v>
      </c>
      <c r="AU47" s="694"/>
      <c r="AV47" s="706">
        <f t="shared" si="89"/>
        <v>107</v>
      </c>
      <c r="AW47" s="705"/>
      <c r="AX47" s="694"/>
      <c r="AY47" s="694"/>
      <c r="AZ47" s="706"/>
      <c r="BA47" s="705"/>
      <c r="BB47" s="706"/>
      <c r="BC47" s="715"/>
      <c r="BD47" s="694">
        <f t="shared" si="92"/>
        <v>428</v>
      </c>
      <c r="BE47" s="694"/>
      <c r="BF47" s="694">
        <f t="shared" si="2"/>
        <v>428</v>
      </c>
      <c r="BG47" s="694" t="s">
        <v>102</v>
      </c>
      <c r="BH47" s="694"/>
      <c r="BI47" s="694">
        <f t="shared" si="65"/>
        <v>107</v>
      </c>
      <c r="BJ47" s="694">
        <f t="shared" ref="BJ47:BP47" si="97">BI47</f>
        <v>107</v>
      </c>
      <c r="BK47" s="694">
        <f t="shared" si="97"/>
        <v>107</v>
      </c>
      <c r="BL47" s="694">
        <f t="shared" si="97"/>
        <v>107</v>
      </c>
      <c r="BM47" s="721">
        <f t="shared" si="97"/>
        <v>107</v>
      </c>
      <c r="BN47" s="694">
        <f t="shared" si="97"/>
        <v>107</v>
      </c>
      <c r="BO47" s="721">
        <f t="shared" si="97"/>
        <v>107</v>
      </c>
      <c r="BP47" s="694">
        <f t="shared" si="97"/>
        <v>107</v>
      </c>
      <c r="BQ47" s="721">
        <f t="shared" si="1"/>
        <v>238453</v>
      </c>
      <c r="BR47" s="721">
        <f t="shared" ref="BR47:BY47" si="98">BR46-BI47</f>
        <v>21203.5</v>
      </c>
      <c r="BS47" s="721">
        <f t="shared" si="98"/>
        <v>21203.5</v>
      </c>
      <c r="BT47" s="721">
        <f t="shared" si="98"/>
        <v>20615.5</v>
      </c>
      <c r="BU47" s="721">
        <f t="shared" si="98"/>
        <v>20615.5</v>
      </c>
      <c r="BV47" s="721">
        <f t="shared" si="98"/>
        <v>35821.5</v>
      </c>
      <c r="BW47" s="721">
        <f t="shared" si="98"/>
        <v>35821.5</v>
      </c>
      <c r="BX47" s="721">
        <f t="shared" si="98"/>
        <v>21695.5</v>
      </c>
      <c r="BY47" s="721">
        <f t="shared" si="98"/>
        <v>21695.5</v>
      </c>
      <c r="BZ47" s="657"/>
      <c r="CA47" s="729"/>
      <c r="CB47" s="729"/>
      <c r="CC47" s="729"/>
      <c r="CD47" s="729"/>
      <c r="CE47" s="729"/>
      <c r="CF47" s="729"/>
      <c r="CG47" s="729"/>
      <c r="CH47" s="729"/>
      <c r="CI47" s="729"/>
      <c r="CJ47" s="729"/>
      <c r="CK47" s="729"/>
      <c r="CL47" s="729"/>
      <c r="CM47" s="729"/>
      <c r="CN47" s="729"/>
      <c r="CO47" s="729"/>
      <c r="CP47" s="729"/>
      <c r="CQ47" s="729"/>
      <c r="CR47" s="729"/>
      <c r="CS47" s="729"/>
      <c r="CT47" s="729"/>
      <c r="CU47" s="729"/>
      <c r="CV47" s="729"/>
      <c r="CW47" s="729"/>
      <c r="CX47" s="729"/>
      <c r="CY47" s="729"/>
      <c r="CZ47" s="729"/>
      <c r="DA47" s="729"/>
      <c r="DB47" s="729"/>
      <c r="DC47" s="729"/>
      <c r="DD47" s="729"/>
      <c r="DE47" s="729"/>
      <c r="DF47" s="729"/>
      <c r="DG47" s="729"/>
      <c r="DH47" s="729"/>
      <c r="DI47" s="729"/>
      <c r="DJ47" s="729"/>
      <c r="DK47" s="729"/>
      <c r="DL47" s="729"/>
      <c r="DM47" s="729"/>
      <c r="DN47" s="729"/>
      <c r="DO47" s="729"/>
      <c r="DP47" s="729"/>
      <c r="DQ47" s="729"/>
      <c r="DR47" s="729"/>
      <c r="DS47" s="729"/>
      <c r="DT47" s="729"/>
      <c r="DU47" s="729"/>
      <c r="DV47" s="729"/>
      <c r="DW47" s="729"/>
      <c r="DX47" s="729"/>
      <c r="DY47" s="729"/>
      <c r="DZ47" s="729"/>
      <c r="EA47" s="729"/>
      <c r="EB47" s="729"/>
      <c r="EC47" s="729"/>
      <c r="ED47" s="729"/>
      <c r="EE47" s="729"/>
      <c r="EF47" s="729"/>
      <c r="EG47" s="729"/>
      <c r="EH47" s="729"/>
      <c r="EI47" s="729"/>
      <c r="EJ47" s="729"/>
      <c r="EK47" s="729"/>
      <c r="EL47" s="729"/>
      <c r="EM47" s="729"/>
      <c r="EN47" s="729"/>
      <c r="EO47" s="729"/>
      <c r="EP47" s="729"/>
      <c r="EQ47" s="729"/>
      <c r="ER47" s="729"/>
      <c r="ES47" s="729"/>
      <c r="ET47" s="729"/>
      <c r="EU47" s="729"/>
      <c r="EV47" s="729"/>
      <c r="EW47" s="729"/>
      <c r="EX47" s="729"/>
      <c r="EY47" s="729"/>
      <c r="EZ47" s="729"/>
      <c r="FA47" s="729"/>
      <c r="FB47" s="729"/>
      <c r="FC47" s="729"/>
      <c r="FD47" s="729"/>
      <c r="FE47" s="729"/>
      <c r="FF47" s="729"/>
      <c r="FG47" s="729"/>
      <c r="FH47" s="729"/>
      <c r="FI47" s="729"/>
      <c r="FJ47" s="729"/>
      <c r="FK47" s="729"/>
      <c r="FL47" s="729"/>
      <c r="FM47" s="729"/>
      <c r="FN47" s="729"/>
      <c r="FO47" s="729"/>
      <c r="FP47" s="729"/>
      <c r="FQ47" s="729"/>
      <c r="FR47" s="729"/>
      <c r="FS47" s="729"/>
      <c r="FT47" s="729"/>
      <c r="FU47" s="729"/>
      <c r="FV47" s="729"/>
      <c r="FW47" s="729"/>
      <c r="FX47" s="729"/>
      <c r="FY47" s="729"/>
      <c r="FZ47" s="729"/>
      <c r="GA47" s="729"/>
      <c r="GB47" s="729"/>
      <c r="GC47" s="729"/>
      <c r="GD47" s="729"/>
      <c r="GE47" s="729"/>
      <c r="GF47" s="729"/>
      <c r="GG47" s="729"/>
      <c r="GH47" s="729"/>
      <c r="GI47" s="729"/>
      <c r="GJ47" s="729"/>
      <c r="GK47" s="729"/>
      <c r="GL47" s="729"/>
      <c r="GM47" s="729"/>
      <c r="GN47" s="729"/>
      <c r="GO47" s="729"/>
      <c r="GP47" s="729"/>
      <c r="GQ47" s="729"/>
      <c r="GR47" s="729"/>
      <c r="GS47" s="729"/>
      <c r="GT47" s="729"/>
      <c r="GU47" s="729"/>
      <c r="GV47" s="729"/>
      <c r="GW47" s="729"/>
      <c r="GX47" s="729"/>
      <c r="GY47" s="729"/>
      <c r="GZ47" s="729"/>
      <c r="HA47" s="729"/>
      <c r="HB47" s="729"/>
      <c r="HC47" s="729"/>
      <c r="HD47" s="729"/>
      <c r="HE47" s="729"/>
      <c r="HF47" s="729"/>
      <c r="HG47" s="729"/>
      <c r="HH47" s="729"/>
      <c r="HI47" s="729"/>
      <c r="HJ47" s="729"/>
      <c r="HK47" s="729"/>
      <c r="HL47" s="729"/>
      <c r="HM47" s="729"/>
      <c r="HN47" s="729"/>
      <c r="HO47" s="729"/>
      <c r="HP47" s="729"/>
      <c r="HQ47" s="729"/>
      <c r="HR47" s="729"/>
      <c r="HS47" s="729"/>
      <c r="HT47" s="729"/>
      <c r="HU47" s="729"/>
      <c r="HV47" s="729"/>
      <c r="HW47" s="729"/>
      <c r="HX47" s="729"/>
      <c r="HY47" s="729"/>
      <c r="HZ47" s="729"/>
      <c r="IA47" s="729"/>
      <c r="IB47" s="729"/>
      <c r="IC47" s="729"/>
      <c r="ID47" s="729"/>
      <c r="IE47" s="729"/>
    </row>
    <row r="48" s="625" customFormat="1" ht="32" customHeight="1" spans="1:239">
      <c r="A48" s="642">
        <v>45722</v>
      </c>
      <c r="B48" s="643" t="s">
        <v>695</v>
      </c>
      <c r="C48" s="644" t="s">
        <v>326</v>
      </c>
      <c r="D48" s="645">
        <v>4500159256</v>
      </c>
      <c r="E48" s="646" t="s">
        <v>707</v>
      </c>
      <c r="F48" s="645" t="s">
        <v>1627</v>
      </c>
      <c r="G48" s="649" t="s">
        <v>1461</v>
      </c>
      <c r="H48" s="648" t="s">
        <v>84</v>
      </c>
      <c r="I48" s="657">
        <v>616</v>
      </c>
      <c r="J48" s="657">
        <v>0</v>
      </c>
      <c r="K48" s="657">
        <v>4</v>
      </c>
      <c r="L48" s="657">
        <f t="shared" si="0"/>
        <v>154</v>
      </c>
      <c r="M48" s="658">
        <v>45771</v>
      </c>
      <c r="N48" s="658">
        <v>45768</v>
      </c>
      <c r="O48" s="659"/>
      <c r="P48" s="659" t="s">
        <v>1469</v>
      </c>
      <c r="Q48" s="659" t="s">
        <v>709</v>
      </c>
      <c r="R48" s="666" t="s">
        <v>699</v>
      </c>
      <c r="S48" s="666"/>
      <c r="T48" s="666" t="s">
        <v>1623</v>
      </c>
      <c r="U48" s="666"/>
      <c r="V48" s="666"/>
      <c r="W48" s="650" t="s">
        <v>1628</v>
      </c>
      <c r="X48" s="657" t="s">
        <v>334</v>
      </c>
      <c r="Y48" s="681">
        <v>7.3108</v>
      </c>
      <c r="Z48" s="682">
        <f t="shared" si="73"/>
        <v>4503.4528</v>
      </c>
      <c r="AA48" s="657" t="s">
        <v>710</v>
      </c>
      <c r="AB48" s="643" t="s">
        <v>1625</v>
      </c>
      <c r="AC48" s="657" t="s">
        <v>101</v>
      </c>
      <c r="AD48" s="683"/>
      <c r="AE48" s="683"/>
      <c r="AF48" s="684"/>
      <c r="AG48" s="683">
        <f>I48</f>
        <v>616</v>
      </c>
      <c r="AH48" s="683"/>
      <c r="AI48" s="683"/>
      <c r="AJ48" s="694">
        <f t="shared" si="57"/>
        <v>616</v>
      </c>
      <c r="AK48" s="694"/>
      <c r="AL48" s="694"/>
      <c r="AM48" s="694"/>
      <c r="AN48" s="695"/>
      <c r="AO48" s="705"/>
      <c r="AP48" s="694"/>
      <c r="AQ48" s="694">
        <f t="shared" si="86"/>
        <v>154</v>
      </c>
      <c r="AR48" s="706"/>
      <c r="AS48" s="705">
        <f t="shared" si="87"/>
        <v>154</v>
      </c>
      <c r="AT48" s="694">
        <f t="shared" si="88"/>
        <v>154</v>
      </c>
      <c r="AU48" s="694"/>
      <c r="AV48" s="706">
        <f t="shared" si="89"/>
        <v>154</v>
      </c>
      <c r="AW48" s="705"/>
      <c r="AX48" s="694"/>
      <c r="AY48" s="694"/>
      <c r="AZ48" s="706"/>
      <c r="BA48" s="705"/>
      <c r="BB48" s="706"/>
      <c r="BC48" s="715"/>
      <c r="BD48" s="694">
        <f t="shared" si="92"/>
        <v>616</v>
      </c>
      <c r="BE48" s="694"/>
      <c r="BF48" s="694">
        <f t="shared" si="2"/>
        <v>616</v>
      </c>
      <c r="BG48" s="694" t="s">
        <v>102</v>
      </c>
      <c r="BH48" s="694"/>
      <c r="BI48" s="694">
        <f t="shared" si="65"/>
        <v>154</v>
      </c>
      <c r="BJ48" s="694">
        <f t="shared" ref="BJ48:BP48" si="99">BI48</f>
        <v>154</v>
      </c>
      <c r="BK48" s="694">
        <f t="shared" si="99"/>
        <v>154</v>
      </c>
      <c r="BL48" s="694">
        <f t="shared" si="99"/>
        <v>154</v>
      </c>
      <c r="BM48" s="721">
        <f t="shared" si="99"/>
        <v>154</v>
      </c>
      <c r="BN48" s="694">
        <f t="shared" si="99"/>
        <v>154</v>
      </c>
      <c r="BO48" s="721">
        <f t="shared" si="99"/>
        <v>154</v>
      </c>
      <c r="BP48" s="694">
        <f t="shared" si="99"/>
        <v>154</v>
      </c>
      <c r="BQ48" s="721">
        <f t="shared" si="1"/>
        <v>238641</v>
      </c>
      <c r="BR48" s="721">
        <f t="shared" ref="BR48:BY48" si="100">BR47-BI48</f>
        <v>21049.5</v>
      </c>
      <c r="BS48" s="721">
        <f t="shared" si="100"/>
        <v>21049.5</v>
      </c>
      <c r="BT48" s="721">
        <f t="shared" si="100"/>
        <v>20461.5</v>
      </c>
      <c r="BU48" s="721">
        <f t="shared" si="100"/>
        <v>20461.5</v>
      </c>
      <c r="BV48" s="721">
        <f t="shared" si="100"/>
        <v>35667.5</v>
      </c>
      <c r="BW48" s="721">
        <f t="shared" si="100"/>
        <v>35667.5</v>
      </c>
      <c r="BX48" s="721">
        <f t="shared" si="100"/>
        <v>21541.5</v>
      </c>
      <c r="BY48" s="721">
        <f t="shared" si="100"/>
        <v>21541.5</v>
      </c>
      <c r="BZ48" s="657"/>
      <c r="CA48" s="729"/>
      <c r="CB48" s="729"/>
      <c r="CC48" s="729"/>
      <c r="CD48" s="729"/>
      <c r="CE48" s="729"/>
      <c r="CF48" s="729"/>
      <c r="CG48" s="729"/>
      <c r="CH48" s="729"/>
      <c r="CI48" s="729"/>
      <c r="CJ48" s="729"/>
      <c r="CK48" s="729"/>
      <c r="CL48" s="729"/>
      <c r="CM48" s="729"/>
      <c r="CN48" s="729"/>
      <c r="CO48" s="729"/>
      <c r="CP48" s="729"/>
      <c r="CQ48" s="729"/>
      <c r="CR48" s="729"/>
      <c r="CS48" s="729"/>
      <c r="CT48" s="729"/>
      <c r="CU48" s="729"/>
      <c r="CV48" s="729"/>
      <c r="CW48" s="729"/>
      <c r="CX48" s="729"/>
      <c r="CY48" s="729"/>
      <c r="CZ48" s="729"/>
      <c r="DA48" s="729"/>
      <c r="DB48" s="729"/>
      <c r="DC48" s="729"/>
      <c r="DD48" s="729"/>
      <c r="DE48" s="729"/>
      <c r="DF48" s="729"/>
      <c r="DG48" s="729"/>
      <c r="DH48" s="729"/>
      <c r="DI48" s="729"/>
      <c r="DJ48" s="729"/>
      <c r="DK48" s="729"/>
      <c r="DL48" s="729"/>
      <c r="DM48" s="729"/>
      <c r="DN48" s="729"/>
      <c r="DO48" s="729"/>
      <c r="DP48" s="729"/>
      <c r="DQ48" s="729"/>
      <c r="DR48" s="729"/>
      <c r="DS48" s="729"/>
      <c r="DT48" s="729"/>
      <c r="DU48" s="729"/>
      <c r="DV48" s="729"/>
      <c r="DW48" s="729"/>
      <c r="DX48" s="729"/>
      <c r="DY48" s="729"/>
      <c r="DZ48" s="729"/>
      <c r="EA48" s="729"/>
      <c r="EB48" s="729"/>
      <c r="EC48" s="729"/>
      <c r="ED48" s="729"/>
      <c r="EE48" s="729"/>
      <c r="EF48" s="729"/>
      <c r="EG48" s="729"/>
      <c r="EH48" s="729"/>
      <c r="EI48" s="729"/>
      <c r="EJ48" s="729"/>
      <c r="EK48" s="729"/>
      <c r="EL48" s="729"/>
      <c r="EM48" s="729"/>
      <c r="EN48" s="729"/>
      <c r="EO48" s="729"/>
      <c r="EP48" s="729"/>
      <c r="EQ48" s="729"/>
      <c r="ER48" s="729"/>
      <c r="ES48" s="729"/>
      <c r="ET48" s="729"/>
      <c r="EU48" s="729"/>
      <c r="EV48" s="729"/>
      <c r="EW48" s="729"/>
      <c r="EX48" s="729"/>
      <c r="EY48" s="729"/>
      <c r="EZ48" s="729"/>
      <c r="FA48" s="729"/>
      <c r="FB48" s="729"/>
      <c r="FC48" s="729"/>
      <c r="FD48" s="729"/>
      <c r="FE48" s="729"/>
      <c r="FF48" s="729"/>
      <c r="FG48" s="729"/>
      <c r="FH48" s="729"/>
      <c r="FI48" s="729"/>
      <c r="FJ48" s="729"/>
      <c r="FK48" s="729"/>
      <c r="FL48" s="729"/>
      <c r="FM48" s="729"/>
      <c r="FN48" s="729"/>
      <c r="FO48" s="729"/>
      <c r="FP48" s="729"/>
      <c r="FQ48" s="729"/>
      <c r="FR48" s="729"/>
      <c r="FS48" s="729"/>
      <c r="FT48" s="729"/>
      <c r="FU48" s="729"/>
      <c r="FV48" s="729"/>
      <c r="FW48" s="729"/>
      <c r="FX48" s="729"/>
      <c r="FY48" s="729"/>
      <c r="FZ48" s="729"/>
      <c r="GA48" s="729"/>
      <c r="GB48" s="729"/>
      <c r="GC48" s="729"/>
      <c r="GD48" s="729"/>
      <c r="GE48" s="729"/>
      <c r="GF48" s="729"/>
      <c r="GG48" s="729"/>
      <c r="GH48" s="729"/>
      <c r="GI48" s="729"/>
      <c r="GJ48" s="729"/>
      <c r="GK48" s="729"/>
      <c r="GL48" s="729"/>
      <c r="GM48" s="729"/>
      <c r="GN48" s="729"/>
      <c r="GO48" s="729"/>
      <c r="GP48" s="729"/>
      <c r="GQ48" s="729"/>
      <c r="GR48" s="729"/>
      <c r="GS48" s="729"/>
      <c r="GT48" s="729"/>
      <c r="GU48" s="729"/>
      <c r="GV48" s="729"/>
      <c r="GW48" s="729"/>
      <c r="GX48" s="729"/>
      <c r="GY48" s="729"/>
      <c r="GZ48" s="729"/>
      <c r="HA48" s="729"/>
      <c r="HB48" s="729"/>
      <c r="HC48" s="729"/>
      <c r="HD48" s="729"/>
      <c r="HE48" s="729"/>
      <c r="HF48" s="729"/>
      <c r="HG48" s="729"/>
      <c r="HH48" s="729"/>
      <c r="HI48" s="729"/>
      <c r="HJ48" s="729"/>
      <c r="HK48" s="729"/>
      <c r="HL48" s="729"/>
      <c r="HM48" s="729"/>
      <c r="HN48" s="729"/>
      <c r="HO48" s="729"/>
      <c r="HP48" s="729"/>
      <c r="HQ48" s="729"/>
      <c r="HR48" s="729"/>
      <c r="HS48" s="729"/>
      <c r="HT48" s="729"/>
      <c r="HU48" s="729"/>
      <c r="HV48" s="729"/>
      <c r="HW48" s="729"/>
      <c r="HX48" s="729"/>
      <c r="HY48" s="729"/>
      <c r="HZ48" s="729"/>
      <c r="IA48" s="729"/>
      <c r="IB48" s="729"/>
      <c r="IC48" s="729"/>
      <c r="ID48" s="729"/>
      <c r="IE48" s="729"/>
    </row>
    <row r="49" s="625" customFormat="1" ht="32" customHeight="1" spans="1:239">
      <c r="A49" s="642">
        <v>45722</v>
      </c>
      <c r="B49" s="643" t="s">
        <v>695</v>
      </c>
      <c r="C49" s="644" t="s">
        <v>326</v>
      </c>
      <c r="D49" s="645">
        <v>4500159248</v>
      </c>
      <c r="E49" s="646" t="s">
        <v>711</v>
      </c>
      <c r="F49" s="645" t="s">
        <v>1629</v>
      </c>
      <c r="G49" s="649" t="s">
        <v>1461</v>
      </c>
      <c r="H49" s="648" t="s">
        <v>84</v>
      </c>
      <c r="I49" s="657">
        <v>396</v>
      </c>
      <c r="J49" s="657">
        <v>0</v>
      </c>
      <c r="K49" s="657">
        <v>4</v>
      </c>
      <c r="L49" s="657">
        <f t="shared" si="0"/>
        <v>99</v>
      </c>
      <c r="M49" s="658">
        <v>45771</v>
      </c>
      <c r="N49" s="658">
        <v>45768</v>
      </c>
      <c r="O49" s="659"/>
      <c r="P49" s="659" t="s">
        <v>1469</v>
      </c>
      <c r="Q49" s="659"/>
      <c r="R49" s="666" t="s">
        <v>699</v>
      </c>
      <c r="S49" s="666"/>
      <c r="T49" s="666" t="s">
        <v>1623</v>
      </c>
      <c r="U49" s="666"/>
      <c r="V49" s="666"/>
      <c r="W49" s="650" t="s">
        <v>1628</v>
      </c>
      <c r="X49" s="657" t="s">
        <v>334</v>
      </c>
      <c r="Y49" s="681">
        <v>7.3277</v>
      </c>
      <c r="Z49" s="682">
        <f t="shared" si="73"/>
        <v>2901.7692</v>
      </c>
      <c r="AA49" s="657" t="s">
        <v>713</v>
      </c>
      <c r="AB49" s="643" t="s">
        <v>1625</v>
      </c>
      <c r="AC49" s="657" t="s">
        <v>101</v>
      </c>
      <c r="AD49" s="683"/>
      <c r="AE49" s="683"/>
      <c r="AF49" s="684"/>
      <c r="AG49" s="683">
        <f>I49</f>
        <v>396</v>
      </c>
      <c r="AH49" s="683"/>
      <c r="AI49" s="683"/>
      <c r="AJ49" s="694">
        <f t="shared" si="57"/>
        <v>396</v>
      </c>
      <c r="AK49" s="694"/>
      <c r="AL49" s="694"/>
      <c r="AM49" s="694"/>
      <c r="AN49" s="695"/>
      <c r="AO49" s="705"/>
      <c r="AP49" s="694"/>
      <c r="AQ49" s="694">
        <f t="shared" si="86"/>
        <v>99</v>
      </c>
      <c r="AR49" s="706"/>
      <c r="AS49" s="705">
        <f t="shared" si="87"/>
        <v>99</v>
      </c>
      <c r="AT49" s="694">
        <f t="shared" si="88"/>
        <v>99</v>
      </c>
      <c r="AU49" s="694"/>
      <c r="AV49" s="706">
        <f t="shared" si="89"/>
        <v>99</v>
      </c>
      <c r="AW49" s="705"/>
      <c r="AX49" s="694"/>
      <c r="AY49" s="694"/>
      <c r="AZ49" s="706"/>
      <c r="BA49" s="705"/>
      <c r="BB49" s="706"/>
      <c r="BC49" s="715"/>
      <c r="BD49" s="694">
        <f t="shared" si="92"/>
        <v>396</v>
      </c>
      <c r="BE49" s="694"/>
      <c r="BF49" s="694">
        <f t="shared" si="2"/>
        <v>396</v>
      </c>
      <c r="BG49" s="694" t="s">
        <v>102</v>
      </c>
      <c r="BH49" s="694"/>
      <c r="BI49" s="694">
        <f t="shared" si="65"/>
        <v>99</v>
      </c>
      <c r="BJ49" s="694">
        <f t="shared" ref="BJ49:BP49" si="101">BI49</f>
        <v>99</v>
      </c>
      <c r="BK49" s="694">
        <f t="shared" si="101"/>
        <v>99</v>
      </c>
      <c r="BL49" s="694">
        <f t="shared" si="101"/>
        <v>99</v>
      </c>
      <c r="BM49" s="721">
        <f t="shared" si="101"/>
        <v>99</v>
      </c>
      <c r="BN49" s="694">
        <f t="shared" si="101"/>
        <v>99</v>
      </c>
      <c r="BO49" s="721">
        <f t="shared" si="101"/>
        <v>99</v>
      </c>
      <c r="BP49" s="694">
        <f t="shared" si="101"/>
        <v>99</v>
      </c>
      <c r="BQ49" s="721">
        <f t="shared" si="1"/>
        <v>238421</v>
      </c>
      <c r="BR49" s="721">
        <f t="shared" ref="BR49:BY49" si="102">BR48-BI49</f>
        <v>20950.5</v>
      </c>
      <c r="BS49" s="721">
        <f t="shared" si="102"/>
        <v>20950.5</v>
      </c>
      <c r="BT49" s="721">
        <f t="shared" si="102"/>
        <v>20362.5</v>
      </c>
      <c r="BU49" s="721">
        <f t="shared" si="102"/>
        <v>20362.5</v>
      </c>
      <c r="BV49" s="721">
        <f t="shared" si="102"/>
        <v>35568.5</v>
      </c>
      <c r="BW49" s="721">
        <f t="shared" si="102"/>
        <v>35568.5</v>
      </c>
      <c r="BX49" s="721">
        <f t="shared" si="102"/>
        <v>21442.5</v>
      </c>
      <c r="BY49" s="721">
        <f t="shared" si="102"/>
        <v>21442.5</v>
      </c>
      <c r="BZ49" s="657"/>
      <c r="CA49" s="729"/>
      <c r="CB49" s="729"/>
      <c r="CC49" s="729"/>
      <c r="CD49" s="729"/>
      <c r="CE49" s="729"/>
      <c r="CF49" s="729"/>
      <c r="CG49" s="729"/>
      <c r="CH49" s="729"/>
      <c r="CI49" s="729"/>
      <c r="CJ49" s="729"/>
      <c r="CK49" s="729"/>
      <c r="CL49" s="729"/>
      <c r="CM49" s="729"/>
      <c r="CN49" s="729"/>
      <c r="CO49" s="729"/>
      <c r="CP49" s="729"/>
      <c r="CQ49" s="729"/>
      <c r="CR49" s="729"/>
      <c r="CS49" s="729"/>
      <c r="CT49" s="729"/>
      <c r="CU49" s="729"/>
      <c r="CV49" s="729"/>
      <c r="CW49" s="729"/>
      <c r="CX49" s="729"/>
      <c r="CY49" s="729"/>
      <c r="CZ49" s="729"/>
      <c r="DA49" s="729"/>
      <c r="DB49" s="729"/>
      <c r="DC49" s="729"/>
      <c r="DD49" s="729"/>
      <c r="DE49" s="729"/>
      <c r="DF49" s="729"/>
      <c r="DG49" s="729"/>
      <c r="DH49" s="729"/>
      <c r="DI49" s="729"/>
      <c r="DJ49" s="729"/>
      <c r="DK49" s="729"/>
      <c r="DL49" s="729"/>
      <c r="DM49" s="729"/>
      <c r="DN49" s="729"/>
      <c r="DO49" s="729"/>
      <c r="DP49" s="729"/>
      <c r="DQ49" s="729"/>
      <c r="DR49" s="729"/>
      <c r="DS49" s="729"/>
      <c r="DT49" s="729"/>
      <c r="DU49" s="729"/>
      <c r="DV49" s="729"/>
      <c r="DW49" s="729"/>
      <c r="DX49" s="729"/>
      <c r="DY49" s="729"/>
      <c r="DZ49" s="729"/>
      <c r="EA49" s="729"/>
      <c r="EB49" s="729"/>
      <c r="EC49" s="729"/>
      <c r="ED49" s="729"/>
      <c r="EE49" s="729"/>
      <c r="EF49" s="729"/>
      <c r="EG49" s="729"/>
      <c r="EH49" s="729"/>
      <c r="EI49" s="729"/>
      <c r="EJ49" s="729"/>
      <c r="EK49" s="729"/>
      <c r="EL49" s="729"/>
      <c r="EM49" s="729"/>
      <c r="EN49" s="729"/>
      <c r="EO49" s="729"/>
      <c r="EP49" s="729"/>
      <c r="EQ49" s="729"/>
      <c r="ER49" s="729"/>
      <c r="ES49" s="729"/>
      <c r="ET49" s="729"/>
      <c r="EU49" s="729"/>
      <c r="EV49" s="729"/>
      <c r="EW49" s="729"/>
      <c r="EX49" s="729"/>
      <c r="EY49" s="729"/>
      <c r="EZ49" s="729"/>
      <c r="FA49" s="729"/>
      <c r="FB49" s="729"/>
      <c r="FC49" s="729"/>
      <c r="FD49" s="729"/>
      <c r="FE49" s="729"/>
      <c r="FF49" s="729"/>
      <c r="FG49" s="729"/>
      <c r="FH49" s="729"/>
      <c r="FI49" s="729"/>
      <c r="FJ49" s="729"/>
      <c r="FK49" s="729"/>
      <c r="FL49" s="729"/>
      <c r="FM49" s="729"/>
      <c r="FN49" s="729"/>
      <c r="FO49" s="729"/>
      <c r="FP49" s="729"/>
      <c r="FQ49" s="729"/>
      <c r="FR49" s="729"/>
      <c r="FS49" s="729"/>
      <c r="FT49" s="729"/>
      <c r="FU49" s="729"/>
      <c r="FV49" s="729"/>
      <c r="FW49" s="729"/>
      <c r="FX49" s="729"/>
      <c r="FY49" s="729"/>
      <c r="FZ49" s="729"/>
      <c r="GA49" s="729"/>
      <c r="GB49" s="729"/>
      <c r="GC49" s="729"/>
      <c r="GD49" s="729"/>
      <c r="GE49" s="729"/>
      <c r="GF49" s="729"/>
      <c r="GG49" s="729"/>
      <c r="GH49" s="729"/>
      <c r="GI49" s="729"/>
      <c r="GJ49" s="729"/>
      <c r="GK49" s="729"/>
      <c r="GL49" s="729"/>
      <c r="GM49" s="729"/>
      <c r="GN49" s="729"/>
      <c r="GO49" s="729"/>
      <c r="GP49" s="729"/>
      <c r="GQ49" s="729"/>
      <c r="GR49" s="729"/>
      <c r="GS49" s="729"/>
      <c r="GT49" s="729"/>
      <c r="GU49" s="729"/>
      <c r="GV49" s="729"/>
      <c r="GW49" s="729"/>
      <c r="GX49" s="729"/>
      <c r="GY49" s="729"/>
      <c r="GZ49" s="729"/>
      <c r="HA49" s="729"/>
      <c r="HB49" s="729"/>
      <c r="HC49" s="729"/>
      <c r="HD49" s="729"/>
      <c r="HE49" s="729"/>
      <c r="HF49" s="729"/>
      <c r="HG49" s="729"/>
      <c r="HH49" s="729"/>
      <c r="HI49" s="729"/>
      <c r="HJ49" s="729"/>
      <c r="HK49" s="729"/>
      <c r="HL49" s="729"/>
      <c r="HM49" s="729"/>
      <c r="HN49" s="729"/>
      <c r="HO49" s="729"/>
      <c r="HP49" s="729"/>
      <c r="HQ49" s="729"/>
      <c r="HR49" s="729"/>
      <c r="HS49" s="729"/>
      <c r="HT49" s="729"/>
      <c r="HU49" s="729"/>
      <c r="HV49" s="729"/>
      <c r="HW49" s="729"/>
      <c r="HX49" s="729"/>
      <c r="HY49" s="729"/>
      <c r="HZ49" s="729"/>
      <c r="IA49" s="729"/>
      <c r="IB49" s="729"/>
      <c r="IC49" s="729"/>
      <c r="ID49" s="729"/>
      <c r="IE49" s="729"/>
    </row>
    <row r="50" s="625" customFormat="1" ht="32" customHeight="1" spans="1:239">
      <c r="A50" s="642">
        <v>45722</v>
      </c>
      <c r="B50" s="643" t="s">
        <v>695</v>
      </c>
      <c r="C50" s="644" t="s">
        <v>326</v>
      </c>
      <c r="D50" s="645">
        <v>4500159234</v>
      </c>
      <c r="E50" s="646" t="s">
        <v>714</v>
      </c>
      <c r="F50" s="645" t="s">
        <v>1630</v>
      </c>
      <c r="G50" s="649" t="s">
        <v>1461</v>
      </c>
      <c r="H50" s="648" t="s">
        <v>84</v>
      </c>
      <c r="I50" s="657">
        <v>244</v>
      </c>
      <c r="J50" s="657">
        <v>0</v>
      </c>
      <c r="K50" s="657">
        <v>4</v>
      </c>
      <c r="L50" s="657">
        <f t="shared" si="0"/>
        <v>61</v>
      </c>
      <c r="M50" s="658">
        <v>45771</v>
      </c>
      <c r="N50" s="658">
        <v>45768</v>
      </c>
      <c r="O50" s="659"/>
      <c r="P50" s="659" t="s">
        <v>1469</v>
      </c>
      <c r="Q50" s="671" t="s">
        <v>705</v>
      </c>
      <c r="R50" s="666" t="s">
        <v>699</v>
      </c>
      <c r="S50" s="666"/>
      <c r="T50" s="666" t="s">
        <v>1623</v>
      </c>
      <c r="U50" s="666"/>
      <c r="V50" s="666"/>
      <c r="W50" s="650" t="s">
        <v>1631</v>
      </c>
      <c r="X50" s="657" t="s">
        <v>334</v>
      </c>
      <c r="Y50" s="681">
        <v>7.3277</v>
      </c>
      <c r="Z50" s="682">
        <f t="shared" si="73"/>
        <v>1787.9588</v>
      </c>
      <c r="AA50" s="657" t="s">
        <v>717</v>
      </c>
      <c r="AB50" s="643" t="s">
        <v>1625</v>
      </c>
      <c r="AC50" s="657" t="s">
        <v>101</v>
      </c>
      <c r="AD50" s="683"/>
      <c r="AE50" s="683"/>
      <c r="AF50" s="684"/>
      <c r="AG50" s="683">
        <f>I50</f>
        <v>244</v>
      </c>
      <c r="AH50" s="683"/>
      <c r="AI50" s="683"/>
      <c r="AJ50" s="694">
        <f t="shared" si="57"/>
        <v>244</v>
      </c>
      <c r="AK50" s="694"/>
      <c r="AL50" s="694"/>
      <c r="AM50" s="694"/>
      <c r="AN50" s="695"/>
      <c r="AO50" s="705"/>
      <c r="AP50" s="694"/>
      <c r="AQ50" s="694">
        <f t="shared" si="86"/>
        <v>61</v>
      </c>
      <c r="AR50" s="706"/>
      <c r="AS50" s="705">
        <f t="shared" si="87"/>
        <v>61</v>
      </c>
      <c r="AT50" s="694">
        <f t="shared" si="88"/>
        <v>61</v>
      </c>
      <c r="AU50" s="694"/>
      <c r="AV50" s="706">
        <f t="shared" si="89"/>
        <v>61</v>
      </c>
      <c r="AW50" s="705"/>
      <c r="AX50" s="694"/>
      <c r="AY50" s="694"/>
      <c r="AZ50" s="706"/>
      <c r="BA50" s="705"/>
      <c r="BB50" s="706"/>
      <c r="BC50" s="715"/>
      <c r="BD50" s="694">
        <f t="shared" si="92"/>
        <v>244</v>
      </c>
      <c r="BE50" s="694"/>
      <c r="BF50" s="694">
        <f t="shared" si="2"/>
        <v>244</v>
      </c>
      <c r="BG50" s="694" t="s">
        <v>102</v>
      </c>
      <c r="BH50" s="694"/>
      <c r="BI50" s="694">
        <f t="shared" si="65"/>
        <v>61</v>
      </c>
      <c r="BJ50" s="694">
        <f t="shared" ref="BJ50:BP50" si="103">BI50</f>
        <v>61</v>
      </c>
      <c r="BK50" s="694">
        <f t="shared" si="103"/>
        <v>61</v>
      </c>
      <c r="BL50" s="694">
        <f t="shared" si="103"/>
        <v>61</v>
      </c>
      <c r="BM50" s="721">
        <f t="shared" si="103"/>
        <v>61</v>
      </c>
      <c r="BN50" s="694">
        <f t="shared" si="103"/>
        <v>61</v>
      </c>
      <c r="BO50" s="721">
        <f t="shared" si="103"/>
        <v>61</v>
      </c>
      <c r="BP50" s="694">
        <f t="shared" si="103"/>
        <v>61</v>
      </c>
      <c r="BQ50" s="721">
        <f t="shared" si="1"/>
        <v>238269</v>
      </c>
      <c r="BR50" s="721">
        <f t="shared" ref="BR50:BY50" si="104">BR49-BI50</f>
        <v>20889.5</v>
      </c>
      <c r="BS50" s="721">
        <f t="shared" si="104"/>
        <v>20889.5</v>
      </c>
      <c r="BT50" s="721">
        <f t="shared" si="104"/>
        <v>20301.5</v>
      </c>
      <c r="BU50" s="721">
        <f t="shared" si="104"/>
        <v>20301.5</v>
      </c>
      <c r="BV50" s="721">
        <f t="shared" si="104"/>
        <v>35507.5</v>
      </c>
      <c r="BW50" s="721">
        <f t="shared" si="104"/>
        <v>35507.5</v>
      </c>
      <c r="BX50" s="721">
        <f t="shared" si="104"/>
        <v>21381.5</v>
      </c>
      <c r="BY50" s="721">
        <f t="shared" si="104"/>
        <v>21381.5</v>
      </c>
      <c r="BZ50" s="657"/>
      <c r="CA50" s="729"/>
      <c r="CB50" s="729"/>
      <c r="CC50" s="729"/>
      <c r="CD50" s="729"/>
      <c r="CE50" s="729"/>
      <c r="CF50" s="729"/>
      <c r="CG50" s="729"/>
      <c r="CH50" s="729"/>
      <c r="CI50" s="729"/>
      <c r="CJ50" s="729"/>
      <c r="CK50" s="729"/>
      <c r="CL50" s="729"/>
      <c r="CM50" s="729"/>
      <c r="CN50" s="729"/>
      <c r="CO50" s="729"/>
      <c r="CP50" s="729"/>
      <c r="CQ50" s="729"/>
      <c r="CR50" s="729"/>
      <c r="CS50" s="729"/>
      <c r="CT50" s="729"/>
      <c r="CU50" s="729"/>
      <c r="CV50" s="729"/>
      <c r="CW50" s="729"/>
      <c r="CX50" s="729"/>
      <c r="CY50" s="729"/>
      <c r="CZ50" s="729"/>
      <c r="DA50" s="729"/>
      <c r="DB50" s="729"/>
      <c r="DC50" s="729"/>
      <c r="DD50" s="729"/>
      <c r="DE50" s="729"/>
      <c r="DF50" s="729"/>
      <c r="DG50" s="729"/>
      <c r="DH50" s="729"/>
      <c r="DI50" s="729"/>
      <c r="DJ50" s="729"/>
      <c r="DK50" s="729"/>
      <c r="DL50" s="729"/>
      <c r="DM50" s="729"/>
      <c r="DN50" s="729"/>
      <c r="DO50" s="729"/>
      <c r="DP50" s="729"/>
      <c r="DQ50" s="729"/>
      <c r="DR50" s="729"/>
      <c r="DS50" s="729"/>
      <c r="DT50" s="729"/>
      <c r="DU50" s="729"/>
      <c r="DV50" s="729"/>
      <c r="DW50" s="729"/>
      <c r="DX50" s="729"/>
      <c r="DY50" s="729"/>
      <c r="DZ50" s="729"/>
      <c r="EA50" s="729"/>
      <c r="EB50" s="729"/>
      <c r="EC50" s="729"/>
      <c r="ED50" s="729"/>
      <c r="EE50" s="729"/>
      <c r="EF50" s="729"/>
      <c r="EG50" s="729"/>
      <c r="EH50" s="729"/>
      <c r="EI50" s="729"/>
      <c r="EJ50" s="729"/>
      <c r="EK50" s="729"/>
      <c r="EL50" s="729"/>
      <c r="EM50" s="729"/>
      <c r="EN50" s="729"/>
      <c r="EO50" s="729"/>
      <c r="EP50" s="729"/>
      <c r="EQ50" s="729"/>
      <c r="ER50" s="729"/>
      <c r="ES50" s="729"/>
      <c r="ET50" s="729"/>
      <c r="EU50" s="729"/>
      <c r="EV50" s="729"/>
      <c r="EW50" s="729"/>
      <c r="EX50" s="729"/>
      <c r="EY50" s="729"/>
      <c r="EZ50" s="729"/>
      <c r="FA50" s="729"/>
      <c r="FB50" s="729"/>
      <c r="FC50" s="729"/>
      <c r="FD50" s="729"/>
      <c r="FE50" s="729"/>
      <c r="FF50" s="729"/>
      <c r="FG50" s="729"/>
      <c r="FH50" s="729"/>
      <c r="FI50" s="729"/>
      <c r="FJ50" s="729"/>
      <c r="FK50" s="729"/>
      <c r="FL50" s="729"/>
      <c r="FM50" s="729"/>
      <c r="FN50" s="729"/>
      <c r="FO50" s="729"/>
      <c r="FP50" s="729"/>
      <c r="FQ50" s="729"/>
      <c r="FR50" s="729"/>
      <c r="FS50" s="729"/>
      <c r="FT50" s="729"/>
      <c r="FU50" s="729"/>
      <c r="FV50" s="729"/>
      <c r="FW50" s="729"/>
      <c r="FX50" s="729"/>
      <c r="FY50" s="729"/>
      <c r="FZ50" s="729"/>
      <c r="GA50" s="729"/>
      <c r="GB50" s="729"/>
      <c r="GC50" s="729"/>
      <c r="GD50" s="729"/>
      <c r="GE50" s="729"/>
      <c r="GF50" s="729"/>
      <c r="GG50" s="729"/>
      <c r="GH50" s="729"/>
      <c r="GI50" s="729"/>
      <c r="GJ50" s="729"/>
      <c r="GK50" s="729"/>
      <c r="GL50" s="729"/>
      <c r="GM50" s="729"/>
      <c r="GN50" s="729"/>
      <c r="GO50" s="729"/>
      <c r="GP50" s="729"/>
      <c r="GQ50" s="729"/>
      <c r="GR50" s="729"/>
      <c r="GS50" s="729"/>
      <c r="GT50" s="729"/>
      <c r="GU50" s="729"/>
      <c r="GV50" s="729"/>
      <c r="GW50" s="729"/>
      <c r="GX50" s="729"/>
      <c r="GY50" s="729"/>
      <c r="GZ50" s="729"/>
      <c r="HA50" s="729"/>
      <c r="HB50" s="729"/>
      <c r="HC50" s="729"/>
      <c r="HD50" s="729"/>
      <c r="HE50" s="729"/>
      <c r="HF50" s="729"/>
      <c r="HG50" s="729"/>
      <c r="HH50" s="729"/>
      <c r="HI50" s="729"/>
      <c r="HJ50" s="729"/>
      <c r="HK50" s="729"/>
      <c r="HL50" s="729"/>
      <c r="HM50" s="729"/>
      <c r="HN50" s="729"/>
      <c r="HO50" s="729"/>
      <c r="HP50" s="729"/>
      <c r="HQ50" s="729"/>
      <c r="HR50" s="729"/>
      <c r="HS50" s="729"/>
      <c r="HT50" s="729"/>
      <c r="HU50" s="729"/>
      <c r="HV50" s="729"/>
      <c r="HW50" s="729"/>
      <c r="HX50" s="729"/>
      <c r="HY50" s="729"/>
      <c r="HZ50" s="729"/>
      <c r="IA50" s="729"/>
      <c r="IB50" s="729"/>
      <c r="IC50" s="729"/>
      <c r="ID50" s="729"/>
      <c r="IE50" s="729"/>
    </row>
    <row r="51" s="625" customFormat="1" ht="32" customHeight="1" spans="1:239">
      <c r="A51" s="642">
        <v>45735</v>
      </c>
      <c r="B51" s="643" t="s">
        <v>572</v>
      </c>
      <c r="C51" s="644" t="s">
        <v>573</v>
      </c>
      <c r="D51" s="645">
        <v>4500160671</v>
      </c>
      <c r="E51" s="646"/>
      <c r="F51" s="645" t="s">
        <v>1632</v>
      </c>
      <c r="G51" s="649" t="s">
        <v>1633</v>
      </c>
      <c r="H51" s="648" t="s">
        <v>1634</v>
      </c>
      <c r="I51" s="657">
        <v>200</v>
      </c>
      <c r="J51" s="657">
        <v>0</v>
      </c>
      <c r="K51" s="657">
        <v>4</v>
      </c>
      <c r="L51" s="657">
        <f t="shared" si="0"/>
        <v>50</v>
      </c>
      <c r="M51" s="658">
        <v>45772</v>
      </c>
      <c r="N51" s="658">
        <v>45768</v>
      </c>
      <c r="O51" s="659"/>
      <c r="P51" s="659" t="s">
        <v>1469</v>
      </c>
      <c r="Q51" s="659" t="s">
        <v>668</v>
      </c>
      <c r="R51" s="666" t="s">
        <v>669</v>
      </c>
      <c r="S51" s="666"/>
      <c r="T51" s="666" t="s">
        <v>670</v>
      </c>
      <c r="U51" s="666"/>
      <c r="V51" s="666"/>
      <c r="W51" s="650" t="s">
        <v>1635</v>
      </c>
      <c r="X51" s="670" t="s">
        <v>672</v>
      </c>
      <c r="Y51" s="681">
        <v>7.3277</v>
      </c>
      <c r="Z51" s="682">
        <f t="shared" si="73"/>
        <v>1465.54</v>
      </c>
      <c r="AA51" s="657" t="s">
        <v>673</v>
      </c>
      <c r="AB51" s="649" t="s">
        <v>1636</v>
      </c>
      <c r="AC51" s="657" t="s">
        <v>101</v>
      </c>
      <c r="AD51" s="683">
        <f>I51</f>
        <v>200</v>
      </c>
      <c r="AE51" s="683"/>
      <c r="AF51" s="684"/>
      <c r="AG51" s="683"/>
      <c r="AH51" s="683"/>
      <c r="AI51" s="683"/>
      <c r="AJ51" s="694">
        <f t="shared" si="57"/>
        <v>200</v>
      </c>
      <c r="AK51" s="694"/>
      <c r="AL51" s="694"/>
      <c r="AM51" s="694"/>
      <c r="AN51" s="695"/>
      <c r="AO51" s="705"/>
      <c r="AP51" s="694"/>
      <c r="AQ51" s="694"/>
      <c r="AR51" s="706"/>
      <c r="AS51" s="705"/>
      <c r="AT51" s="694"/>
      <c r="AU51" s="694"/>
      <c r="AV51" s="706">
        <f>I51</f>
        <v>200</v>
      </c>
      <c r="AW51" s="705"/>
      <c r="AX51" s="694"/>
      <c r="AY51" s="694"/>
      <c r="AZ51" s="706"/>
      <c r="BA51" s="705"/>
      <c r="BB51" s="706"/>
      <c r="BC51" s="715"/>
      <c r="BD51" s="694">
        <f t="shared" si="92"/>
        <v>200</v>
      </c>
      <c r="BE51" s="694"/>
      <c r="BF51" s="694">
        <f t="shared" si="2"/>
        <v>200</v>
      </c>
      <c r="BG51" s="694" t="s">
        <v>102</v>
      </c>
      <c r="BH51" s="694"/>
      <c r="BI51" s="694"/>
      <c r="BJ51" s="694"/>
      <c r="BK51" s="694"/>
      <c r="BL51" s="694"/>
      <c r="BM51" s="721"/>
      <c r="BN51" s="694"/>
      <c r="BO51" s="721">
        <f>I51</f>
        <v>200</v>
      </c>
      <c r="BP51" s="694">
        <f>I51</f>
        <v>200</v>
      </c>
      <c r="BQ51" s="721">
        <f t="shared" si="1"/>
        <v>238225</v>
      </c>
      <c r="BR51" s="721">
        <f t="shared" ref="BR51:BY51" si="105">BR50-BI51</f>
        <v>20889.5</v>
      </c>
      <c r="BS51" s="721">
        <f t="shared" si="105"/>
        <v>20889.5</v>
      </c>
      <c r="BT51" s="721">
        <f t="shared" si="105"/>
        <v>20301.5</v>
      </c>
      <c r="BU51" s="721">
        <f t="shared" si="105"/>
        <v>20301.5</v>
      </c>
      <c r="BV51" s="721">
        <f t="shared" si="105"/>
        <v>35507.5</v>
      </c>
      <c r="BW51" s="721">
        <f t="shared" si="105"/>
        <v>35507.5</v>
      </c>
      <c r="BX51" s="721">
        <f t="shared" si="105"/>
        <v>21181.5</v>
      </c>
      <c r="BY51" s="721">
        <f t="shared" si="105"/>
        <v>21181.5</v>
      </c>
      <c r="BZ51" s="657"/>
      <c r="CA51" s="729"/>
      <c r="CB51" s="729"/>
      <c r="CC51" s="729"/>
      <c r="CD51" s="729"/>
      <c r="CE51" s="729"/>
      <c r="CF51" s="729"/>
      <c r="CG51" s="729"/>
      <c r="CH51" s="729"/>
      <c r="CI51" s="729"/>
      <c r="CJ51" s="729"/>
      <c r="CK51" s="729"/>
      <c r="CL51" s="729"/>
      <c r="CM51" s="729"/>
      <c r="CN51" s="729"/>
      <c r="CO51" s="729"/>
      <c r="CP51" s="729"/>
      <c r="CQ51" s="729"/>
      <c r="CR51" s="729"/>
      <c r="CS51" s="729"/>
      <c r="CT51" s="729"/>
      <c r="CU51" s="729"/>
      <c r="CV51" s="729"/>
      <c r="CW51" s="729"/>
      <c r="CX51" s="729"/>
      <c r="CY51" s="729"/>
      <c r="CZ51" s="729"/>
      <c r="DA51" s="729"/>
      <c r="DB51" s="729"/>
      <c r="DC51" s="729"/>
      <c r="DD51" s="729"/>
      <c r="DE51" s="729"/>
      <c r="DF51" s="729"/>
      <c r="DG51" s="729"/>
      <c r="DH51" s="729"/>
      <c r="DI51" s="729"/>
      <c r="DJ51" s="729"/>
      <c r="DK51" s="729"/>
      <c r="DL51" s="729"/>
      <c r="DM51" s="729"/>
      <c r="DN51" s="729"/>
      <c r="DO51" s="729"/>
      <c r="DP51" s="729"/>
      <c r="DQ51" s="729"/>
      <c r="DR51" s="729"/>
      <c r="DS51" s="729"/>
      <c r="DT51" s="729"/>
      <c r="DU51" s="729"/>
      <c r="DV51" s="729"/>
      <c r="DW51" s="729"/>
      <c r="DX51" s="729"/>
      <c r="DY51" s="729"/>
      <c r="DZ51" s="729"/>
      <c r="EA51" s="729"/>
      <c r="EB51" s="729"/>
      <c r="EC51" s="729"/>
      <c r="ED51" s="729"/>
      <c r="EE51" s="729"/>
      <c r="EF51" s="729"/>
      <c r="EG51" s="729"/>
      <c r="EH51" s="729"/>
      <c r="EI51" s="729"/>
      <c r="EJ51" s="729"/>
      <c r="EK51" s="729"/>
      <c r="EL51" s="729"/>
      <c r="EM51" s="729"/>
      <c r="EN51" s="729"/>
      <c r="EO51" s="729"/>
      <c r="EP51" s="729"/>
      <c r="EQ51" s="729"/>
      <c r="ER51" s="729"/>
      <c r="ES51" s="729"/>
      <c r="ET51" s="729"/>
      <c r="EU51" s="729"/>
      <c r="EV51" s="729"/>
      <c r="EW51" s="729"/>
      <c r="EX51" s="729"/>
      <c r="EY51" s="729"/>
      <c r="EZ51" s="729"/>
      <c r="FA51" s="729"/>
      <c r="FB51" s="729"/>
      <c r="FC51" s="729"/>
      <c r="FD51" s="729"/>
      <c r="FE51" s="729"/>
      <c r="FF51" s="729"/>
      <c r="FG51" s="729"/>
      <c r="FH51" s="729"/>
      <c r="FI51" s="729"/>
      <c r="FJ51" s="729"/>
      <c r="FK51" s="729"/>
      <c r="FL51" s="729"/>
      <c r="FM51" s="729"/>
      <c r="FN51" s="729"/>
      <c r="FO51" s="729"/>
      <c r="FP51" s="729"/>
      <c r="FQ51" s="729"/>
      <c r="FR51" s="729"/>
      <c r="FS51" s="729"/>
      <c r="FT51" s="729"/>
      <c r="FU51" s="729"/>
      <c r="FV51" s="729"/>
      <c r="FW51" s="729"/>
      <c r="FX51" s="729"/>
      <c r="FY51" s="729"/>
      <c r="FZ51" s="729"/>
      <c r="GA51" s="729"/>
      <c r="GB51" s="729"/>
      <c r="GC51" s="729"/>
      <c r="GD51" s="729"/>
      <c r="GE51" s="729"/>
      <c r="GF51" s="729"/>
      <c r="GG51" s="729"/>
      <c r="GH51" s="729"/>
      <c r="GI51" s="729"/>
      <c r="GJ51" s="729"/>
      <c r="GK51" s="729"/>
      <c r="GL51" s="729"/>
      <c r="GM51" s="729"/>
      <c r="GN51" s="729"/>
      <c r="GO51" s="729"/>
      <c r="GP51" s="729"/>
      <c r="GQ51" s="729"/>
      <c r="GR51" s="729"/>
      <c r="GS51" s="729"/>
      <c r="GT51" s="729"/>
      <c r="GU51" s="729"/>
      <c r="GV51" s="729"/>
      <c r="GW51" s="729"/>
      <c r="GX51" s="729"/>
      <c r="GY51" s="729"/>
      <c r="GZ51" s="729"/>
      <c r="HA51" s="729"/>
      <c r="HB51" s="729"/>
      <c r="HC51" s="729"/>
      <c r="HD51" s="729"/>
      <c r="HE51" s="729"/>
      <c r="HF51" s="729"/>
      <c r="HG51" s="729"/>
      <c r="HH51" s="729"/>
      <c r="HI51" s="729"/>
      <c r="HJ51" s="729"/>
      <c r="HK51" s="729"/>
      <c r="HL51" s="729"/>
      <c r="HM51" s="729"/>
      <c r="HN51" s="729"/>
      <c r="HO51" s="729"/>
      <c r="HP51" s="729"/>
      <c r="HQ51" s="729"/>
      <c r="HR51" s="729"/>
      <c r="HS51" s="729"/>
      <c r="HT51" s="729"/>
      <c r="HU51" s="729"/>
      <c r="HV51" s="729"/>
      <c r="HW51" s="729"/>
      <c r="HX51" s="729"/>
      <c r="HY51" s="729"/>
      <c r="HZ51" s="729"/>
      <c r="IA51" s="729"/>
      <c r="IB51" s="729"/>
      <c r="IC51" s="729"/>
      <c r="ID51" s="729"/>
      <c r="IE51" s="729"/>
    </row>
    <row r="52" s="625" customFormat="1" ht="32" customHeight="1" spans="1:239">
      <c r="A52" s="642">
        <v>45735</v>
      </c>
      <c r="B52" s="643" t="s">
        <v>572</v>
      </c>
      <c r="C52" s="644" t="s">
        <v>573</v>
      </c>
      <c r="D52" s="645">
        <v>4500160671</v>
      </c>
      <c r="E52" s="646"/>
      <c r="F52" s="645" t="s">
        <v>1637</v>
      </c>
      <c r="G52" s="649" t="s">
        <v>1573</v>
      </c>
      <c r="H52" s="648" t="s">
        <v>1574</v>
      </c>
      <c r="I52" s="657">
        <v>200</v>
      </c>
      <c r="J52" s="657">
        <v>0</v>
      </c>
      <c r="K52" s="657">
        <v>4</v>
      </c>
      <c r="L52" s="657">
        <f t="shared" si="0"/>
        <v>50</v>
      </c>
      <c r="M52" s="658">
        <v>45772</v>
      </c>
      <c r="N52" s="658">
        <v>45768</v>
      </c>
      <c r="O52" s="659"/>
      <c r="P52" s="659" t="s">
        <v>1469</v>
      </c>
      <c r="Q52" s="659" t="s">
        <v>668</v>
      </c>
      <c r="R52" s="666" t="s">
        <v>669</v>
      </c>
      <c r="S52" s="666"/>
      <c r="T52" s="666" t="s">
        <v>670</v>
      </c>
      <c r="U52" s="666"/>
      <c r="V52" s="666"/>
      <c r="W52" s="650" t="s">
        <v>1635</v>
      </c>
      <c r="X52" s="670" t="s">
        <v>672</v>
      </c>
      <c r="Y52" s="681">
        <v>7.0298</v>
      </c>
      <c r="Z52" s="682">
        <f t="shared" si="73"/>
        <v>1405.96</v>
      </c>
      <c r="AA52" s="657" t="s">
        <v>673</v>
      </c>
      <c r="AB52" s="649" t="s">
        <v>1638</v>
      </c>
      <c r="AC52" s="657" t="s">
        <v>101</v>
      </c>
      <c r="AD52" s="683">
        <f>I52</f>
        <v>200</v>
      </c>
      <c r="AE52" s="683"/>
      <c r="AF52" s="684"/>
      <c r="AG52" s="683"/>
      <c r="AH52" s="683"/>
      <c r="AI52" s="683"/>
      <c r="AJ52" s="694">
        <f t="shared" si="57"/>
        <v>200</v>
      </c>
      <c r="AK52" s="694"/>
      <c r="AL52" s="694"/>
      <c r="AM52" s="694"/>
      <c r="AN52" s="695"/>
      <c r="AO52" s="705"/>
      <c r="AP52" s="694"/>
      <c r="AQ52" s="694"/>
      <c r="AR52" s="706"/>
      <c r="AS52" s="705"/>
      <c r="AT52" s="694">
        <f>I52</f>
        <v>200</v>
      </c>
      <c r="AU52" s="694"/>
      <c r="AV52" s="706"/>
      <c r="AW52" s="705"/>
      <c r="AX52" s="694"/>
      <c r="AY52" s="694"/>
      <c r="AZ52" s="706"/>
      <c r="BA52" s="705"/>
      <c r="BB52" s="706"/>
      <c r="BC52" s="715"/>
      <c r="BD52" s="694">
        <f t="shared" si="92"/>
        <v>200</v>
      </c>
      <c r="BE52" s="694"/>
      <c r="BF52" s="694">
        <f t="shared" si="2"/>
        <v>200</v>
      </c>
      <c r="BG52" s="694" t="s">
        <v>102</v>
      </c>
      <c r="BH52" s="694"/>
      <c r="BI52" s="694"/>
      <c r="BJ52" s="694"/>
      <c r="BK52" s="694">
        <f>I52</f>
        <v>200</v>
      </c>
      <c r="BL52" s="694">
        <f>I52</f>
        <v>200</v>
      </c>
      <c r="BM52" s="721"/>
      <c r="BN52" s="694"/>
      <c r="BO52" s="721"/>
      <c r="BP52" s="694"/>
      <c r="BQ52" s="721">
        <f t="shared" si="1"/>
        <v>238225</v>
      </c>
      <c r="BR52" s="721">
        <f t="shared" ref="BR52:BY52" si="106">BR51-BI52</f>
        <v>20889.5</v>
      </c>
      <c r="BS52" s="721">
        <f t="shared" si="106"/>
        <v>20889.5</v>
      </c>
      <c r="BT52" s="721">
        <f t="shared" si="106"/>
        <v>20101.5</v>
      </c>
      <c r="BU52" s="721">
        <f t="shared" si="106"/>
        <v>20101.5</v>
      </c>
      <c r="BV52" s="721">
        <f t="shared" si="106"/>
        <v>35507.5</v>
      </c>
      <c r="BW52" s="721">
        <f t="shared" si="106"/>
        <v>35507.5</v>
      </c>
      <c r="BX52" s="721">
        <f t="shared" si="106"/>
        <v>21181.5</v>
      </c>
      <c r="BY52" s="721">
        <f t="shared" si="106"/>
        <v>21181.5</v>
      </c>
      <c r="BZ52" s="657"/>
      <c r="CA52" s="729"/>
      <c r="CB52" s="729"/>
      <c r="CC52" s="729"/>
      <c r="CD52" s="729"/>
      <c r="CE52" s="729"/>
      <c r="CF52" s="729"/>
      <c r="CG52" s="729"/>
      <c r="CH52" s="729"/>
      <c r="CI52" s="729"/>
      <c r="CJ52" s="729"/>
      <c r="CK52" s="729"/>
      <c r="CL52" s="729"/>
      <c r="CM52" s="729"/>
      <c r="CN52" s="729"/>
      <c r="CO52" s="729"/>
      <c r="CP52" s="729"/>
      <c r="CQ52" s="729"/>
      <c r="CR52" s="729"/>
      <c r="CS52" s="729"/>
      <c r="CT52" s="729"/>
      <c r="CU52" s="729"/>
      <c r="CV52" s="729"/>
      <c r="CW52" s="729"/>
      <c r="CX52" s="729"/>
      <c r="CY52" s="729"/>
      <c r="CZ52" s="729"/>
      <c r="DA52" s="729"/>
      <c r="DB52" s="729"/>
      <c r="DC52" s="729"/>
      <c r="DD52" s="729"/>
      <c r="DE52" s="729"/>
      <c r="DF52" s="729"/>
      <c r="DG52" s="729"/>
      <c r="DH52" s="729"/>
      <c r="DI52" s="729"/>
      <c r="DJ52" s="729"/>
      <c r="DK52" s="729"/>
      <c r="DL52" s="729"/>
      <c r="DM52" s="729"/>
      <c r="DN52" s="729"/>
      <c r="DO52" s="729"/>
      <c r="DP52" s="729"/>
      <c r="DQ52" s="729"/>
      <c r="DR52" s="729"/>
      <c r="DS52" s="729"/>
      <c r="DT52" s="729"/>
      <c r="DU52" s="729"/>
      <c r="DV52" s="729"/>
      <c r="DW52" s="729"/>
      <c r="DX52" s="729"/>
      <c r="DY52" s="729"/>
      <c r="DZ52" s="729"/>
      <c r="EA52" s="729"/>
      <c r="EB52" s="729"/>
      <c r="EC52" s="729"/>
      <c r="ED52" s="729"/>
      <c r="EE52" s="729"/>
      <c r="EF52" s="729"/>
      <c r="EG52" s="729"/>
      <c r="EH52" s="729"/>
      <c r="EI52" s="729"/>
      <c r="EJ52" s="729"/>
      <c r="EK52" s="729"/>
      <c r="EL52" s="729"/>
      <c r="EM52" s="729"/>
      <c r="EN52" s="729"/>
      <c r="EO52" s="729"/>
      <c r="EP52" s="729"/>
      <c r="EQ52" s="729"/>
      <c r="ER52" s="729"/>
      <c r="ES52" s="729"/>
      <c r="ET52" s="729"/>
      <c r="EU52" s="729"/>
      <c r="EV52" s="729"/>
      <c r="EW52" s="729"/>
      <c r="EX52" s="729"/>
      <c r="EY52" s="729"/>
      <c r="EZ52" s="729"/>
      <c r="FA52" s="729"/>
      <c r="FB52" s="729"/>
      <c r="FC52" s="729"/>
      <c r="FD52" s="729"/>
      <c r="FE52" s="729"/>
      <c r="FF52" s="729"/>
      <c r="FG52" s="729"/>
      <c r="FH52" s="729"/>
      <c r="FI52" s="729"/>
      <c r="FJ52" s="729"/>
      <c r="FK52" s="729"/>
      <c r="FL52" s="729"/>
      <c r="FM52" s="729"/>
      <c r="FN52" s="729"/>
      <c r="FO52" s="729"/>
      <c r="FP52" s="729"/>
      <c r="FQ52" s="729"/>
      <c r="FR52" s="729"/>
      <c r="FS52" s="729"/>
      <c r="FT52" s="729"/>
      <c r="FU52" s="729"/>
      <c r="FV52" s="729"/>
      <c r="FW52" s="729"/>
      <c r="FX52" s="729"/>
      <c r="FY52" s="729"/>
      <c r="FZ52" s="729"/>
      <c r="GA52" s="729"/>
      <c r="GB52" s="729"/>
      <c r="GC52" s="729"/>
      <c r="GD52" s="729"/>
      <c r="GE52" s="729"/>
      <c r="GF52" s="729"/>
      <c r="GG52" s="729"/>
      <c r="GH52" s="729"/>
      <c r="GI52" s="729"/>
      <c r="GJ52" s="729"/>
      <c r="GK52" s="729"/>
      <c r="GL52" s="729"/>
      <c r="GM52" s="729"/>
      <c r="GN52" s="729"/>
      <c r="GO52" s="729"/>
      <c r="GP52" s="729"/>
      <c r="GQ52" s="729"/>
      <c r="GR52" s="729"/>
      <c r="GS52" s="729"/>
      <c r="GT52" s="729"/>
      <c r="GU52" s="729"/>
      <c r="GV52" s="729"/>
      <c r="GW52" s="729"/>
      <c r="GX52" s="729"/>
      <c r="GY52" s="729"/>
      <c r="GZ52" s="729"/>
      <c r="HA52" s="729"/>
      <c r="HB52" s="729"/>
      <c r="HC52" s="729"/>
      <c r="HD52" s="729"/>
      <c r="HE52" s="729"/>
      <c r="HF52" s="729"/>
      <c r="HG52" s="729"/>
      <c r="HH52" s="729"/>
      <c r="HI52" s="729"/>
      <c r="HJ52" s="729"/>
      <c r="HK52" s="729"/>
      <c r="HL52" s="729"/>
      <c r="HM52" s="729"/>
      <c r="HN52" s="729"/>
      <c r="HO52" s="729"/>
      <c r="HP52" s="729"/>
      <c r="HQ52" s="729"/>
      <c r="HR52" s="729"/>
      <c r="HS52" s="729"/>
      <c r="HT52" s="729"/>
      <c r="HU52" s="729"/>
      <c r="HV52" s="729"/>
      <c r="HW52" s="729"/>
      <c r="HX52" s="729"/>
      <c r="HY52" s="729"/>
      <c r="HZ52" s="729"/>
      <c r="IA52" s="729"/>
      <c r="IB52" s="729"/>
      <c r="IC52" s="729"/>
      <c r="ID52" s="729"/>
      <c r="IE52" s="729"/>
    </row>
    <row r="53" s="625" customFormat="1" ht="32" customHeight="1" spans="1:239">
      <c r="A53" s="642">
        <v>45735</v>
      </c>
      <c r="B53" s="643" t="s">
        <v>572</v>
      </c>
      <c r="C53" s="644" t="s">
        <v>573</v>
      </c>
      <c r="D53" s="645">
        <v>4500160671</v>
      </c>
      <c r="E53" s="646"/>
      <c r="F53" s="645" t="s">
        <v>1639</v>
      </c>
      <c r="G53" s="649" t="s">
        <v>1578</v>
      </c>
      <c r="H53" s="648" t="s">
        <v>1579</v>
      </c>
      <c r="I53" s="657">
        <v>200</v>
      </c>
      <c r="J53" s="657">
        <v>0</v>
      </c>
      <c r="K53" s="657">
        <v>4</v>
      </c>
      <c r="L53" s="657">
        <f t="shared" si="0"/>
        <v>50</v>
      </c>
      <c r="M53" s="658">
        <v>45772</v>
      </c>
      <c r="N53" s="658">
        <v>45768</v>
      </c>
      <c r="O53" s="659"/>
      <c r="P53" s="659" t="s">
        <v>1469</v>
      </c>
      <c r="Q53" s="659" t="s">
        <v>668</v>
      </c>
      <c r="R53" s="666" t="s">
        <v>669</v>
      </c>
      <c r="S53" s="666"/>
      <c r="T53" s="666" t="s">
        <v>670</v>
      </c>
      <c r="U53" s="666"/>
      <c r="V53" s="666"/>
      <c r="W53" s="650" t="s">
        <v>1635</v>
      </c>
      <c r="X53" s="670" t="s">
        <v>672</v>
      </c>
      <c r="Y53" s="681">
        <v>7.0298</v>
      </c>
      <c r="Z53" s="682">
        <f t="shared" si="73"/>
        <v>1405.96</v>
      </c>
      <c r="AA53" s="657" t="s">
        <v>673</v>
      </c>
      <c r="AB53" s="649" t="s">
        <v>1640</v>
      </c>
      <c r="AC53" s="657" t="s">
        <v>101</v>
      </c>
      <c r="AD53" s="683">
        <f>I53</f>
        <v>200</v>
      </c>
      <c r="AE53" s="683"/>
      <c r="AF53" s="684"/>
      <c r="AG53" s="683"/>
      <c r="AH53" s="683"/>
      <c r="AI53" s="683"/>
      <c r="AJ53" s="694">
        <f t="shared" si="57"/>
        <v>200</v>
      </c>
      <c r="AK53" s="694"/>
      <c r="AL53" s="694"/>
      <c r="AM53" s="694"/>
      <c r="AN53" s="695"/>
      <c r="AO53" s="705"/>
      <c r="AP53" s="694"/>
      <c r="AQ53" s="694">
        <f>I53</f>
        <v>200</v>
      </c>
      <c r="AR53" s="706"/>
      <c r="AS53" s="705"/>
      <c r="AT53" s="694"/>
      <c r="AU53" s="694"/>
      <c r="AV53" s="706"/>
      <c r="AW53" s="705"/>
      <c r="AX53" s="694"/>
      <c r="AY53" s="694"/>
      <c r="AZ53" s="706"/>
      <c r="BA53" s="705"/>
      <c r="BB53" s="706"/>
      <c r="BC53" s="715"/>
      <c r="BD53" s="694">
        <f t="shared" si="92"/>
        <v>200</v>
      </c>
      <c r="BE53" s="694"/>
      <c r="BF53" s="694">
        <f t="shared" si="2"/>
        <v>200</v>
      </c>
      <c r="BG53" s="694" t="s">
        <v>102</v>
      </c>
      <c r="BH53" s="694"/>
      <c r="BI53" s="694"/>
      <c r="BJ53" s="694"/>
      <c r="BK53" s="694"/>
      <c r="BL53" s="694"/>
      <c r="BM53" s="694">
        <f>I53</f>
        <v>200</v>
      </c>
      <c r="BN53" s="694">
        <f>I53</f>
        <v>200</v>
      </c>
      <c r="BO53" s="721"/>
      <c r="BP53" s="694"/>
      <c r="BQ53" s="721">
        <f t="shared" si="1"/>
        <v>238225</v>
      </c>
      <c r="BR53" s="721">
        <f t="shared" ref="BR53:BY53" si="107">BR52-BI53</f>
        <v>20889.5</v>
      </c>
      <c r="BS53" s="721">
        <f t="shared" si="107"/>
        <v>20889.5</v>
      </c>
      <c r="BT53" s="721">
        <f t="shared" si="107"/>
        <v>20101.5</v>
      </c>
      <c r="BU53" s="721">
        <f t="shared" si="107"/>
        <v>20101.5</v>
      </c>
      <c r="BV53" s="721">
        <f t="shared" si="107"/>
        <v>35307.5</v>
      </c>
      <c r="BW53" s="721">
        <f t="shared" si="107"/>
        <v>35307.5</v>
      </c>
      <c r="BX53" s="721">
        <f t="shared" si="107"/>
        <v>21181.5</v>
      </c>
      <c r="BY53" s="721">
        <f t="shared" si="107"/>
        <v>21181.5</v>
      </c>
      <c r="BZ53" s="657"/>
      <c r="CA53" s="729"/>
      <c r="CB53" s="729"/>
      <c r="CC53" s="729"/>
      <c r="CD53" s="729"/>
      <c r="CE53" s="729"/>
      <c r="CF53" s="729"/>
      <c r="CG53" s="729"/>
      <c r="CH53" s="729"/>
      <c r="CI53" s="729"/>
      <c r="CJ53" s="729"/>
      <c r="CK53" s="729"/>
      <c r="CL53" s="729"/>
      <c r="CM53" s="729"/>
      <c r="CN53" s="729"/>
      <c r="CO53" s="729"/>
      <c r="CP53" s="729"/>
      <c r="CQ53" s="729"/>
      <c r="CR53" s="729"/>
      <c r="CS53" s="729"/>
      <c r="CT53" s="729"/>
      <c r="CU53" s="729"/>
      <c r="CV53" s="729"/>
      <c r="CW53" s="729"/>
      <c r="CX53" s="729"/>
      <c r="CY53" s="729"/>
      <c r="CZ53" s="729"/>
      <c r="DA53" s="729"/>
      <c r="DB53" s="729"/>
      <c r="DC53" s="729"/>
      <c r="DD53" s="729"/>
      <c r="DE53" s="729"/>
      <c r="DF53" s="729"/>
      <c r="DG53" s="729"/>
      <c r="DH53" s="729"/>
      <c r="DI53" s="729"/>
      <c r="DJ53" s="729"/>
      <c r="DK53" s="729"/>
      <c r="DL53" s="729"/>
      <c r="DM53" s="729"/>
      <c r="DN53" s="729"/>
      <c r="DO53" s="729"/>
      <c r="DP53" s="729"/>
      <c r="DQ53" s="729"/>
      <c r="DR53" s="729"/>
      <c r="DS53" s="729"/>
      <c r="DT53" s="729"/>
      <c r="DU53" s="729"/>
      <c r="DV53" s="729"/>
      <c r="DW53" s="729"/>
      <c r="DX53" s="729"/>
      <c r="DY53" s="729"/>
      <c r="DZ53" s="729"/>
      <c r="EA53" s="729"/>
      <c r="EB53" s="729"/>
      <c r="EC53" s="729"/>
      <c r="ED53" s="729"/>
      <c r="EE53" s="729"/>
      <c r="EF53" s="729"/>
      <c r="EG53" s="729"/>
      <c r="EH53" s="729"/>
      <c r="EI53" s="729"/>
      <c r="EJ53" s="729"/>
      <c r="EK53" s="729"/>
      <c r="EL53" s="729"/>
      <c r="EM53" s="729"/>
      <c r="EN53" s="729"/>
      <c r="EO53" s="729"/>
      <c r="EP53" s="729"/>
      <c r="EQ53" s="729"/>
      <c r="ER53" s="729"/>
      <c r="ES53" s="729"/>
      <c r="ET53" s="729"/>
      <c r="EU53" s="729"/>
      <c r="EV53" s="729"/>
      <c r="EW53" s="729"/>
      <c r="EX53" s="729"/>
      <c r="EY53" s="729"/>
      <c r="EZ53" s="729"/>
      <c r="FA53" s="729"/>
      <c r="FB53" s="729"/>
      <c r="FC53" s="729"/>
      <c r="FD53" s="729"/>
      <c r="FE53" s="729"/>
      <c r="FF53" s="729"/>
      <c r="FG53" s="729"/>
      <c r="FH53" s="729"/>
      <c r="FI53" s="729"/>
      <c r="FJ53" s="729"/>
      <c r="FK53" s="729"/>
      <c r="FL53" s="729"/>
      <c r="FM53" s="729"/>
      <c r="FN53" s="729"/>
      <c r="FO53" s="729"/>
      <c r="FP53" s="729"/>
      <c r="FQ53" s="729"/>
      <c r="FR53" s="729"/>
      <c r="FS53" s="729"/>
      <c r="FT53" s="729"/>
      <c r="FU53" s="729"/>
      <c r="FV53" s="729"/>
      <c r="FW53" s="729"/>
      <c r="FX53" s="729"/>
      <c r="FY53" s="729"/>
      <c r="FZ53" s="729"/>
      <c r="GA53" s="729"/>
      <c r="GB53" s="729"/>
      <c r="GC53" s="729"/>
      <c r="GD53" s="729"/>
      <c r="GE53" s="729"/>
      <c r="GF53" s="729"/>
      <c r="GG53" s="729"/>
      <c r="GH53" s="729"/>
      <c r="GI53" s="729"/>
      <c r="GJ53" s="729"/>
      <c r="GK53" s="729"/>
      <c r="GL53" s="729"/>
      <c r="GM53" s="729"/>
      <c r="GN53" s="729"/>
      <c r="GO53" s="729"/>
      <c r="GP53" s="729"/>
      <c r="GQ53" s="729"/>
      <c r="GR53" s="729"/>
      <c r="GS53" s="729"/>
      <c r="GT53" s="729"/>
      <c r="GU53" s="729"/>
      <c r="GV53" s="729"/>
      <c r="GW53" s="729"/>
      <c r="GX53" s="729"/>
      <c r="GY53" s="729"/>
      <c r="GZ53" s="729"/>
      <c r="HA53" s="729"/>
      <c r="HB53" s="729"/>
      <c r="HC53" s="729"/>
      <c r="HD53" s="729"/>
      <c r="HE53" s="729"/>
      <c r="HF53" s="729"/>
      <c r="HG53" s="729"/>
      <c r="HH53" s="729"/>
      <c r="HI53" s="729"/>
      <c r="HJ53" s="729"/>
      <c r="HK53" s="729"/>
      <c r="HL53" s="729"/>
      <c r="HM53" s="729"/>
      <c r="HN53" s="729"/>
      <c r="HO53" s="729"/>
      <c r="HP53" s="729"/>
      <c r="HQ53" s="729"/>
      <c r="HR53" s="729"/>
      <c r="HS53" s="729"/>
      <c r="HT53" s="729"/>
      <c r="HU53" s="729"/>
      <c r="HV53" s="729"/>
      <c r="HW53" s="729"/>
      <c r="HX53" s="729"/>
      <c r="HY53" s="729"/>
      <c r="HZ53" s="729"/>
      <c r="IA53" s="729"/>
      <c r="IB53" s="729"/>
      <c r="IC53" s="729"/>
      <c r="ID53" s="729"/>
      <c r="IE53" s="729"/>
    </row>
    <row r="54" s="625" customFormat="1" ht="32" customHeight="1" spans="1:239">
      <c r="A54" s="642">
        <v>45730</v>
      </c>
      <c r="B54" s="643" t="s">
        <v>718</v>
      </c>
      <c r="C54" s="644" t="s">
        <v>719</v>
      </c>
      <c r="D54" s="645">
        <v>4500160092</v>
      </c>
      <c r="E54" s="646" t="s">
        <v>720</v>
      </c>
      <c r="F54" s="645" t="s">
        <v>1641</v>
      </c>
      <c r="G54" s="649" t="s">
        <v>1461</v>
      </c>
      <c r="H54" s="648" t="s">
        <v>84</v>
      </c>
      <c r="I54" s="657">
        <v>600</v>
      </c>
      <c r="J54" s="657">
        <v>0</v>
      </c>
      <c r="K54" s="657">
        <v>4</v>
      </c>
      <c r="L54" s="657">
        <f t="shared" si="0"/>
        <v>150</v>
      </c>
      <c r="M54" s="658">
        <v>45775</v>
      </c>
      <c r="N54" s="658">
        <v>45783</v>
      </c>
      <c r="O54" s="659"/>
      <c r="P54" s="659" t="s">
        <v>93</v>
      </c>
      <c r="Q54" s="672" t="s">
        <v>722</v>
      </c>
      <c r="R54" s="666" t="s">
        <v>595</v>
      </c>
      <c r="S54" s="666"/>
      <c r="T54" s="666" t="s">
        <v>723</v>
      </c>
      <c r="U54" s="666"/>
      <c r="V54" s="666" t="s">
        <v>724</v>
      </c>
      <c r="W54" s="650" t="s">
        <v>1642</v>
      </c>
      <c r="X54" s="670" t="s">
        <v>233</v>
      </c>
      <c r="Y54" s="681">
        <v>7.1595</v>
      </c>
      <c r="Z54" s="682">
        <f t="shared" si="73"/>
        <v>4295.7</v>
      </c>
      <c r="AA54" s="657"/>
      <c r="AB54" s="643" t="s">
        <v>1625</v>
      </c>
      <c r="AC54" s="657" t="s">
        <v>101</v>
      </c>
      <c r="AD54" s="683"/>
      <c r="AE54" s="683"/>
      <c r="AF54" s="686"/>
      <c r="AG54" s="683">
        <f>I54</f>
        <v>600</v>
      </c>
      <c r="AH54" s="683"/>
      <c r="AI54" s="683"/>
      <c r="AJ54" s="694">
        <f t="shared" si="57"/>
        <v>600</v>
      </c>
      <c r="AK54" s="694"/>
      <c r="AL54" s="694"/>
      <c r="AM54" s="694"/>
      <c r="AN54" s="695"/>
      <c r="AO54" s="705"/>
      <c r="AP54" s="694"/>
      <c r="AQ54" s="694">
        <f t="shared" ref="AQ54:AQ63" si="108">I54/4</f>
        <v>150</v>
      </c>
      <c r="AR54" s="706"/>
      <c r="AS54" s="705">
        <f t="shared" ref="AS54:AS63" si="109">I54/4</f>
        <v>150</v>
      </c>
      <c r="AT54" s="694">
        <f t="shared" ref="AT54:AT63" si="110">I54/4</f>
        <v>150</v>
      </c>
      <c r="AU54" s="694"/>
      <c r="AV54" s="706">
        <f>AS54</f>
        <v>150</v>
      </c>
      <c r="AW54" s="705"/>
      <c r="AX54" s="694"/>
      <c r="AY54" s="694"/>
      <c r="AZ54" s="706"/>
      <c r="BA54" s="705"/>
      <c r="BB54" s="706"/>
      <c r="BC54" s="715"/>
      <c r="BD54" s="694">
        <f t="shared" si="92"/>
        <v>600</v>
      </c>
      <c r="BE54" s="694"/>
      <c r="BF54" s="694">
        <f t="shared" si="2"/>
        <v>600</v>
      </c>
      <c r="BG54" s="694" t="s">
        <v>102</v>
      </c>
      <c r="BH54" s="694"/>
      <c r="BI54" s="694">
        <f>I54/4</f>
        <v>150</v>
      </c>
      <c r="BJ54" s="694">
        <f t="shared" ref="BJ54:BP54" si="111">BI54</f>
        <v>150</v>
      </c>
      <c r="BK54" s="694">
        <f t="shared" si="111"/>
        <v>150</v>
      </c>
      <c r="BL54" s="694">
        <f t="shared" si="111"/>
        <v>150</v>
      </c>
      <c r="BM54" s="721">
        <f t="shared" si="111"/>
        <v>150</v>
      </c>
      <c r="BN54" s="694">
        <f t="shared" si="111"/>
        <v>150</v>
      </c>
      <c r="BO54" s="721">
        <f t="shared" si="111"/>
        <v>150</v>
      </c>
      <c r="BP54" s="694">
        <f t="shared" si="111"/>
        <v>150</v>
      </c>
      <c r="BQ54" s="721">
        <f t="shared" si="1"/>
        <v>238625</v>
      </c>
      <c r="BR54" s="721">
        <f t="shared" ref="BR54:BY54" si="112">BR53-BI54</f>
        <v>20739.5</v>
      </c>
      <c r="BS54" s="721">
        <f t="shared" si="112"/>
        <v>20739.5</v>
      </c>
      <c r="BT54" s="721">
        <f t="shared" si="112"/>
        <v>19951.5</v>
      </c>
      <c r="BU54" s="721">
        <f t="shared" si="112"/>
        <v>19951.5</v>
      </c>
      <c r="BV54" s="721">
        <f t="shared" si="112"/>
        <v>35157.5</v>
      </c>
      <c r="BW54" s="721">
        <f t="shared" si="112"/>
        <v>35157.5</v>
      </c>
      <c r="BX54" s="721">
        <f t="shared" si="112"/>
        <v>21031.5</v>
      </c>
      <c r="BY54" s="721">
        <f t="shared" si="112"/>
        <v>21031.5</v>
      </c>
      <c r="BZ54" s="657"/>
      <c r="CA54" s="729"/>
      <c r="CB54" s="729"/>
      <c r="CC54" s="729"/>
      <c r="CD54" s="729"/>
      <c r="CE54" s="729"/>
      <c r="CF54" s="729"/>
      <c r="CG54" s="729"/>
      <c r="CH54" s="729"/>
      <c r="CI54" s="729"/>
      <c r="CJ54" s="729"/>
      <c r="CK54" s="729"/>
      <c r="CL54" s="729"/>
      <c r="CM54" s="729"/>
      <c r="CN54" s="729"/>
      <c r="CO54" s="729"/>
      <c r="CP54" s="729"/>
      <c r="CQ54" s="729"/>
      <c r="CR54" s="729"/>
      <c r="CS54" s="729"/>
      <c r="CT54" s="729"/>
      <c r="CU54" s="729"/>
      <c r="CV54" s="729"/>
      <c r="CW54" s="729"/>
      <c r="CX54" s="729"/>
      <c r="CY54" s="729"/>
      <c r="CZ54" s="729"/>
      <c r="DA54" s="729"/>
      <c r="DB54" s="729"/>
      <c r="DC54" s="729"/>
      <c r="DD54" s="729"/>
      <c r="DE54" s="729"/>
      <c r="DF54" s="729"/>
      <c r="DG54" s="729"/>
      <c r="DH54" s="729"/>
      <c r="DI54" s="729"/>
      <c r="DJ54" s="729"/>
      <c r="DK54" s="729"/>
      <c r="DL54" s="729"/>
      <c r="DM54" s="729"/>
      <c r="DN54" s="729"/>
      <c r="DO54" s="729"/>
      <c r="DP54" s="729"/>
      <c r="DQ54" s="729"/>
      <c r="DR54" s="729"/>
      <c r="DS54" s="729"/>
      <c r="DT54" s="729"/>
      <c r="DU54" s="729"/>
      <c r="DV54" s="729"/>
      <c r="DW54" s="729"/>
      <c r="DX54" s="729"/>
      <c r="DY54" s="729"/>
      <c r="DZ54" s="729"/>
      <c r="EA54" s="729"/>
      <c r="EB54" s="729"/>
      <c r="EC54" s="729"/>
      <c r="ED54" s="729"/>
      <c r="EE54" s="729"/>
      <c r="EF54" s="729"/>
      <c r="EG54" s="729"/>
      <c r="EH54" s="729"/>
      <c r="EI54" s="729"/>
      <c r="EJ54" s="729"/>
      <c r="EK54" s="729"/>
      <c r="EL54" s="729"/>
      <c r="EM54" s="729"/>
      <c r="EN54" s="729"/>
      <c r="EO54" s="729"/>
      <c r="EP54" s="729"/>
      <c r="EQ54" s="729"/>
      <c r="ER54" s="729"/>
      <c r="ES54" s="729"/>
      <c r="ET54" s="729"/>
      <c r="EU54" s="729"/>
      <c r="EV54" s="729"/>
      <c r="EW54" s="729"/>
      <c r="EX54" s="729"/>
      <c r="EY54" s="729"/>
      <c r="EZ54" s="729"/>
      <c r="FA54" s="729"/>
      <c r="FB54" s="729"/>
      <c r="FC54" s="729"/>
      <c r="FD54" s="729"/>
      <c r="FE54" s="729"/>
      <c r="FF54" s="729"/>
      <c r="FG54" s="729"/>
      <c r="FH54" s="729"/>
      <c r="FI54" s="729"/>
      <c r="FJ54" s="729"/>
      <c r="FK54" s="729"/>
      <c r="FL54" s="729"/>
      <c r="FM54" s="729"/>
      <c r="FN54" s="729"/>
      <c r="FO54" s="729"/>
      <c r="FP54" s="729"/>
      <c r="FQ54" s="729"/>
      <c r="FR54" s="729"/>
      <c r="FS54" s="729"/>
      <c r="FT54" s="729"/>
      <c r="FU54" s="729"/>
      <c r="FV54" s="729"/>
      <c r="FW54" s="729"/>
      <c r="FX54" s="729"/>
      <c r="FY54" s="729"/>
      <c r="FZ54" s="729"/>
      <c r="GA54" s="729"/>
      <c r="GB54" s="729"/>
      <c r="GC54" s="729"/>
      <c r="GD54" s="729"/>
      <c r="GE54" s="729"/>
      <c r="GF54" s="729"/>
      <c r="GG54" s="729"/>
      <c r="GH54" s="729"/>
      <c r="GI54" s="729"/>
      <c r="GJ54" s="729"/>
      <c r="GK54" s="729"/>
      <c r="GL54" s="729"/>
      <c r="GM54" s="729"/>
      <c r="GN54" s="729"/>
      <c r="GO54" s="729"/>
      <c r="GP54" s="729"/>
      <c r="GQ54" s="729"/>
      <c r="GR54" s="729"/>
      <c r="GS54" s="729"/>
      <c r="GT54" s="729"/>
      <c r="GU54" s="729"/>
      <c r="GV54" s="729"/>
      <c r="GW54" s="729"/>
      <c r="GX54" s="729"/>
      <c r="GY54" s="729"/>
      <c r="GZ54" s="729"/>
      <c r="HA54" s="729"/>
      <c r="HB54" s="729"/>
      <c r="HC54" s="729"/>
      <c r="HD54" s="729"/>
      <c r="HE54" s="729"/>
      <c r="HF54" s="729"/>
      <c r="HG54" s="729"/>
      <c r="HH54" s="729"/>
      <c r="HI54" s="729"/>
      <c r="HJ54" s="729"/>
      <c r="HK54" s="729"/>
      <c r="HL54" s="729"/>
      <c r="HM54" s="729"/>
      <c r="HN54" s="729"/>
      <c r="HO54" s="729"/>
      <c r="HP54" s="729"/>
      <c r="HQ54" s="729"/>
      <c r="HR54" s="729"/>
      <c r="HS54" s="729"/>
      <c r="HT54" s="729"/>
      <c r="HU54" s="729"/>
      <c r="HV54" s="729"/>
      <c r="HW54" s="729"/>
      <c r="HX54" s="729"/>
      <c r="HY54" s="729"/>
      <c r="HZ54" s="729"/>
      <c r="IA54" s="729"/>
      <c r="IB54" s="729"/>
      <c r="IC54" s="729"/>
      <c r="ID54" s="729"/>
      <c r="IE54" s="729"/>
    </row>
    <row r="55" s="625" customFormat="1" ht="32" customHeight="1" spans="1:239">
      <c r="A55" s="642">
        <v>45721</v>
      </c>
      <c r="B55" s="643" t="s">
        <v>605</v>
      </c>
      <c r="C55" s="644" t="s">
        <v>606</v>
      </c>
      <c r="D55" s="645">
        <v>4500159153</v>
      </c>
      <c r="E55" s="646" t="s">
        <v>745</v>
      </c>
      <c r="F55" s="645" t="s">
        <v>1643</v>
      </c>
      <c r="G55" s="649" t="s">
        <v>1461</v>
      </c>
      <c r="H55" s="648" t="s">
        <v>84</v>
      </c>
      <c r="I55" s="657">
        <v>100</v>
      </c>
      <c r="J55" s="657">
        <v>0</v>
      </c>
      <c r="K55" s="657">
        <v>4</v>
      </c>
      <c r="L55" s="657">
        <f t="shared" si="0"/>
        <v>25</v>
      </c>
      <c r="M55" s="658">
        <v>45792</v>
      </c>
      <c r="N55" s="658">
        <v>45789</v>
      </c>
      <c r="O55" s="659" t="s">
        <v>747</v>
      </c>
      <c r="P55" s="659" t="s">
        <v>1469</v>
      </c>
      <c r="Q55" s="659">
        <v>45807</v>
      </c>
      <c r="R55" s="666" t="s">
        <v>662</v>
      </c>
      <c r="S55" s="666"/>
      <c r="T55" s="666" t="s">
        <v>1644</v>
      </c>
      <c r="U55" s="666" t="s">
        <v>614</v>
      </c>
      <c r="V55" s="666"/>
      <c r="W55" s="669" t="s">
        <v>1645</v>
      </c>
      <c r="X55" s="657" t="s">
        <v>233</v>
      </c>
      <c r="Y55" s="681">
        <v>7.0298</v>
      </c>
      <c r="Z55" s="682">
        <f t="shared" si="73"/>
        <v>702.98</v>
      </c>
      <c r="AA55" s="657"/>
      <c r="AB55" s="643" t="s">
        <v>1625</v>
      </c>
      <c r="AC55" s="657" t="s">
        <v>101</v>
      </c>
      <c r="AD55" s="683"/>
      <c r="AE55" s="683"/>
      <c r="AF55" s="684"/>
      <c r="AG55" s="683">
        <f>I55</f>
        <v>100</v>
      </c>
      <c r="AH55" s="683"/>
      <c r="AI55" s="683"/>
      <c r="AJ55" s="694">
        <f t="shared" si="57"/>
        <v>100</v>
      </c>
      <c r="AK55" s="694"/>
      <c r="AL55" s="694"/>
      <c r="AM55" s="694"/>
      <c r="AN55" s="695"/>
      <c r="AO55" s="705"/>
      <c r="AP55" s="694"/>
      <c r="AQ55" s="707">
        <f t="shared" si="108"/>
        <v>25</v>
      </c>
      <c r="AR55" s="706"/>
      <c r="AS55" s="708">
        <f t="shared" si="109"/>
        <v>25</v>
      </c>
      <c r="AT55" s="707">
        <f t="shared" si="110"/>
        <v>25</v>
      </c>
      <c r="AU55" s="694"/>
      <c r="AV55" s="709">
        <f>AS55</f>
        <v>25</v>
      </c>
      <c r="AW55" s="705"/>
      <c r="AX55" s="694"/>
      <c r="AY55" s="694"/>
      <c r="AZ55" s="706"/>
      <c r="BA55" s="705"/>
      <c r="BB55" s="706"/>
      <c r="BC55" s="715"/>
      <c r="BD55" s="707">
        <f t="shared" si="92"/>
        <v>100</v>
      </c>
      <c r="BE55" s="694"/>
      <c r="BF55" s="694">
        <f t="shared" si="2"/>
        <v>100</v>
      </c>
      <c r="BG55" s="694" t="s">
        <v>102</v>
      </c>
      <c r="BH55" s="694"/>
      <c r="BI55" s="694">
        <f>I55/4</f>
        <v>25</v>
      </c>
      <c r="BJ55" s="694">
        <f t="shared" ref="BJ55:BP55" si="113">BI55</f>
        <v>25</v>
      </c>
      <c r="BK55" s="694">
        <f t="shared" si="113"/>
        <v>25</v>
      </c>
      <c r="BL55" s="694">
        <f t="shared" si="113"/>
        <v>25</v>
      </c>
      <c r="BM55" s="721">
        <f t="shared" si="113"/>
        <v>25</v>
      </c>
      <c r="BN55" s="694">
        <f t="shared" si="113"/>
        <v>25</v>
      </c>
      <c r="BO55" s="721">
        <f t="shared" si="113"/>
        <v>25</v>
      </c>
      <c r="BP55" s="694">
        <f t="shared" si="113"/>
        <v>25</v>
      </c>
      <c r="BQ55" s="721">
        <f t="shared" si="1"/>
        <v>238125</v>
      </c>
      <c r="BR55" s="721">
        <f t="shared" ref="BR55:BY55" si="114">BR57-BI55</f>
        <v>20218.5</v>
      </c>
      <c r="BS55" s="721">
        <f t="shared" si="114"/>
        <v>20218.5</v>
      </c>
      <c r="BT55" s="721">
        <f t="shared" si="114"/>
        <v>19430.5</v>
      </c>
      <c r="BU55" s="721">
        <f t="shared" si="114"/>
        <v>19430.5</v>
      </c>
      <c r="BV55" s="721">
        <f t="shared" si="114"/>
        <v>34636.5</v>
      </c>
      <c r="BW55" s="721">
        <f t="shared" si="114"/>
        <v>34636.5</v>
      </c>
      <c r="BX55" s="721">
        <f t="shared" si="114"/>
        <v>20510.5</v>
      </c>
      <c r="BY55" s="721">
        <f t="shared" si="114"/>
        <v>20510.5</v>
      </c>
      <c r="BZ55" s="657"/>
      <c r="CA55" s="729"/>
      <c r="CB55" s="729"/>
      <c r="CC55" s="729"/>
      <c r="CD55" s="729"/>
      <c r="CE55" s="729"/>
      <c r="CF55" s="729"/>
      <c r="CG55" s="729"/>
      <c r="CH55" s="729"/>
      <c r="CI55" s="729"/>
      <c r="CJ55" s="729"/>
      <c r="CK55" s="729"/>
      <c r="CL55" s="729"/>
      <c r="CM55" s="729"/>
      <c r="CN55" s="729"/>
      <c r="CO55" s="729"/>
      <c r="CP55" s="729"/>
      <c r="CQ55" s="729"/>
      <c r="CR55" s="729"/>
      <c r="CS55" s="729"/>
      <c r="CT55" s="729"/>
      <c r="CU55" s="729"/>
      <c r="CV55" s="729"/>
      <c r="CW55" s="729"/>
      <c r="CX55" s="729"/>
      <c r="CY55" s="729"/>
      <c r="CZ55" s="729"/>
      <c r="DA55" s="729"/>
      <c r="DB55" s="729"/>
      <c r="DC55" s="729"/>
      <c r="DD55" s="729"/>
      <c r="DE55" s="729"/>
      <c r="DF55" s="729"/>
      <c r="DG55" s="729"/>
      <c r="DH55" s="729"/>
      <c r="DI55" s="729"/>
      <c r="DJ55" s="729"/>
      <c r="DK55" s="729"/>
      <c r="DL55" s="729"/>
      <c r="DM55" s="729"/>
      <c r="DN55" s="729"/>
      <c r="DO55" s="729"/>
      <c r="DP55" s="729"/>
      <c r="DQ55" s="729"/>
      <c r="DR55" s="729"/>
      <c r="DS55" s="729"/>
      <c r="DT55" s="729"/>
      <c r="DU55" s="729"/>
      <c r="DV55" s="729"/>
      <c r="DW55" s="729"/>
      <c r="DX55" s="729"/>
      <c r="DY55" s="729"/>
      <c r="DZ55" s="729"/>
      <c r="EA55" s="729"/>
      <c r="EB55" s="729"/>
      <c r="EC55" s="729"/>
      <c r="ED55" s="729"/>
      <c r="EE55" s="729"/>
      <c r="EF55" s="729"/>
      <c r="EG55" s="729"/>
      <c r="EH55" s="729"/>
      <c r="EI55" s="729"/>
      <c r="EJ55" s="729"/>
      <c r="EK55" s="729"/>
      <c r="EL55" s="729"/>
      <c r="EM55" s="729"/>
      <c r="EN55" s="729"/>
      <c r="EO55" s="729"/>
      <c r="EP55" s="729"/>
      <c r="EQ55" s="729"/>
      <c r="ER55" s="729"/>
      <c r="ES55" s="729"/>
      <c r="ET55" s="729"/>
      <c r="EU55" s="729"/>
      <c r="EV55" s="729"/>
      <c r="EW55" s="729"/>
      <c r="EX55" s="729"/>
      <c r="EY55" s="729"/>
      <c r="EZ55" s="729"/>
      <c r="FA55" s="729"/>
      <c r="FB55" s="729"/>
      <c r="FC55" s="729"/>
      <c r="FD55" s="729"/>
      <c r="FE55" s="729"/>
      <c r="FF55" s="729"/>
      <c r="FG55" s="729"/>
      <c r="FH55" s="729"/>
      <c r="FI55" s="729"/>
      <c r="FJ55" s="729"/>
      <c r="FK55" s="729"/>
      <c r="FL55" s="729"/>
      <c r="FM55" s="729"/>
      <c r="FN55" s="729"/>
      <c r="FO55" s="729"/>
      <c r="FP55" s="729"/>
      <c r="FQ55" s="729"/>
      <c r="FR55" s="729"/>
      <c r="FS55" s="729"/>
      <c r="FT55" s="729"/>
      <c r="FU55" s="729"/>
      <c r="FV55" s="729"/>
      <c r="FW55" s="729"/>
      <c r="FX55" s="729"/>
      <c r="FY55" s="729"/>
      <c r="FZ55" s="729"/>
      <c r="GA55" s="729"/>
      <c r="GB55" s="729"/>
      <c r="GC55" s="729"/>
      <c r="GD55" s="729"/>
      <c r="GE55" s="729"/>
      <c r="GF55" s="729"/>
      <c r="GG55" s="729"/>
      <c r="GH55" s="729"/>
      <c r="GI55" s="729"/>
      <c r="GJ55" s="729"/>
      <c r="GK55" s="729"/>
      <c r="GL55" s="729"/>
      <c r="GM55" s="729"/>
      <c r="GN55" s="729"/>
      <c r="GO55" s="729"/>
      <c r="GP55" s="729"/>
      <c r="GQ55" s="729"/>
      <c r="GR55" s="729"/>
      <c r="GS55" s="729"/>
      <c r="GT55" s="729"/>
      <c r="GU55" s="729"/>
      <c r="GV55" s="729"/>
      <c r="GW55" s="729"/>
      <c r="GX55" s="729"/>
      <c r="GY55" s="729"/>
      <c r="GZ55" s="729"/>
      <c r="HA55" s="729"/>
      <c r="HB55" s="729"/>
      <c r="HC55" s="729"/>
      <c r="HD55" s="729"/>
      <c r="HE55" s="729"/>
      <c r="HF55" s="729"/>
      <c r="HG55" s="729"/>
      <c r="HH55" s="729"/>
      <c r="HI55" s="729"/>
      <c r="HJ55" s="729"/>
      <c r="HK55" s="729"/>
      <c r="HL55" s="729"/>
      <c r="HM55" s="729"/>
      <c r="HN55" s="729"/>
      <c r="HO55" s="729"/>
      <c r="HP55" s="729"/>
      <c r="HQ55" s="729"/>
      <c r="HR55" s="729"/>
      <c r="HS55" s="729"/>
      <c r="HT55" s="729"/>
      <c r="HU55" s="729"/>
      <c r="HV55" s="729"/>
      <c r="HW55" s="729"/>
      <c r="HX55" s="729"/>
      <c r="HY55" s="729"/>
      <c r="HZ55" s="729"/>
      <c r="IA55" s="729"/>
      <c r="IB55" s="729"/>
      <c r="IC55" s="729"/>
      <c r="ID55" s="729"/>
      <c r="IE55" s="729"/>
    </row>
    <row r="56" s="625" customFormat="1" ht="32" customHeight="1" spans="1:239">
      <c r="A56" s="642">
        <v>45749</v>
      </c>
      <c r="B56" s="643" t="s">
        <v>761</v>
      </c>
      <c r="C56" s="644" t="s">
        <v>762</v>
      </c>
      <c r="D56" s="645">
        <v>4500162375</v>
      </c>
      <c r="E56" s="646" t="s">
        <v>1646</v>
      </c>
      <c r="F56" s="647" t="s">
        <v>1647</v>
      </c>
      <c r="G56" s="649" t="s">
        <v>1648</v>
      </c>
      <c r="H56" s="648" t="s">
        <v>84</v>
      </c>
      <c r="I56" s="657">
        <v>132</v>
      </c>
      <c r="J56" s="657">
        <v>0</v>
      </c>
      <c r="K56" s="657">
        <v>3</v>
      </c>
      <c r="L56" s="657">
        <f t="shared" si="0"/>
        <v>44</v>
      </c>
      <c r="M56" s="658">
        <v>45797</v>
      </c>
      <c r="N56" s="658">
        <v>45793</v>
      </c>
      <c r="O56" s="659"/>
      <c r="P56" s="659" t="s">
        <v>1469</v>
      </c>
      <c r="Q56" s="659" t="s">
        <v>758</v>
      </c>
      <c r="R56" s="666" t="s">
        <v>764</v>
      </c>
      <c r="S56" s="666"/>
      <c r="T56" s="666" t="s">
        <v>765</v>
      </c>
      <c r="U56" s="666"/>
      <c r="V56" s="666"/>
      <c r="W56" s="669" t="s">
        <v>1649</v>
      </c>
      <c r="X56" s="657" t="s">
        <v>767</v>
      </c>
      <c r="Y56" s="681">
        <v>7.4042</v>
      </c>
      <c r="Z56" s="682">
        <f t="shared" si="73"/>
        <v>977.3544</v>
      </c>
      <c r="AA56" s="657"/>
      <c r="AB56" s="643" t="s">
        <v>1650</v>
      </c>
      <c r="AC56" s="657" t="s">
        <v>101</v>
      </c>
      <c r="AD56" s="683"/>
      <c r="AE56" s="683"/>
      <c r="AF56" s="684"/>
      <c r="AG56" s="683">
        <f>I56</f>
        <v>132</v>
      </c>
      <c r="AH56" s="683"/>
      <c r="AI56" s="683"/>
      <c r="AJ56" s="694">
        <f t="shared" si="57"/>
        <v>132</v>
      </c>
      <c r="AK56" s="694"/>
      <c r="AL56" s="694"/>
      <c r="AM56" s="694"/>
      <c r="AN56" s="695"/>
      <c r="AO56" s="705"/>
      <c r="AP56" s="694"/>
      <c r="AQ56" s="694">
        <f t="shared" si="108"/>
        <v>33</v>
      </c>
      <c r="AR56" s="706"/>
      <c r="AS56" s="705">
        <f t="shared" si="109"/>
        <v>33</v>
      </c>
      <c r="AT56" s="694">
        <f t="shared" si="110"/>
        <v>33</v>
      </c>
      <c r="AU56" s="694"/>
      <c r="AV56" s="706">
        <f>I56/4</f>
        <v>33</v>
      </c>
      <c r="AW56" s="705"/>
      <c r="AX56" s="694"/>
      <c r="AY56" s="694"/>
      <c r="AZ56" s="706"/>
      <c r="BA56" s="705"/>
      <c r="BB56" s="706"/>
      <c r="BC56" s="715"/>
      <c r="BD56" s="694"/>
      <c r="BE56" s="694">
        <f>I56</f>
        <v>132</v>
      </c>
      <c r="BF56" s="694">
        <f t="shared" si="2"/>
        <v>132</v>
      </c>
      <c r="BG56" s="694" t="s">
        <v>102</v>
      </c>
      <c r="BH56" s="694"/>
      <c r="BI56" s="694">
        <f>I56/4</f>
        <v>33</v>
      </c>
      <c r="BJ56" s="694">
        <f t="shared" ref="BJ56:BP56" si="115">BI56</f>
        <v>33</v>
      </c>
      <c r="BK56" s="694">
        <f t="shared" si="115"/>
        <v>33</v>
      </c>
      <c r="BL56" s="694">
        <f t="shared" si="115"/>
        <v>33</v>
      </c>
      <c r="BM56" s="721">
        <f t="shared" si="115"/>
        <v>33</v>
      </c>
      <c r="BN56" s="694">
        <f t="shared" si="115"/>
        <v>33</v>
      </c>
      <c r="BO56" s="721">
        <f t="shared" si="115"/>
        <v>33</v>
      </c>
      <c r="BP56" s="694">
        <f t="shared" si="115"/>
        <v>33</v>
      </c>
      <c r="BQ56" s="721">
        <f t="shared" si="1"/>
        <v>238157</v>
      </c>
      <c r="BR56" s="721">
        <f t="shared" ref="BR56:BY56" si="116">BR55-BI56</f>
        <v>20185.5</v>
      </c>
      <c r="BS56" s="721">
        <f t="shared" si="116"/>
        <v>20185.5</v>
      </c>
      <c r="BT56" s="721">
        <f t="shared" si="116"/>
        <v>19397.5</v>
      </c>
      <c r="BU56" s="721">
        <f t="shared" si="116"/>
        <v>19397.5</v>
      </c>
      <c r="BV56" s="721">
        <f t="shared" si="116"/>
        <v>34603.5</v>
      </c>
      <c r="BW56" s="721">
        <f t="shared" si="116"/>
        <v>34603.5</v>
      </c>
      <c r="BX56" s="721">
        <f t="shared" si="116"/>
        <v>20477.5</v>
      </c>
      <c r="BY56" s="721">
        <f t="shared" si="116"/>
        <v>20477.5</v>
      </c>
      <c r="BZ56" s="657"/>
      <c r="CA56" s="729"/>
      <c r="CB56" s="729"/>
      <c r="CC56" s="729"/>
      <c r="CD56" s="729"/>
      <c r="CE56" s="729"/>
      <c r="CF56" s="729"/>
      <c r="CG56" s="729"/>
      <c r="CH56" s="729"/>
      <c r="CI56" s="729"/>
      <c r="CJ56" s="729"/>
      <c r="CK56" s="729"/>
      <c r="CL56" s="729"/>
      <c r="CM56" s="729"/>
      <c r="CN56" s="729"/>
      <c r="CO56" s="729"/>
      <c r="CP56" s="729"/>
      <c r="CQ56" s="729"/>
      <c r="CR56" s="729"/>
      <c r="CS56" s="729"/>
      <c r="CT56" s="729"/>
      <c r="CU56" s="729"/>
      <c r="CV56" s="729"/>
      <c r="CW56" s="729"/>
      <c r="CX56" s="729"/>
      <c r="CY56" s="729"/>
      <c r="CZ56" s="729"/>
      <c r="DA56" s="729"/>
      <c r="DB56" s="729"/>
      <c r="DC56" s="729"/>
      <c r="DD56" s="729"/>
      <c r="DE56" s="729"/>
      <c r="DF56" s="729"/>
      <c r="DG56" s="729"/>
      <c r="DH56" s="729"/>
      <c r="DI56" s="729"/>
      <c r="DJ56" s="729"/>
      <c r="DK56" s="729"/>
      <c r="DL56" s="729"/>
      <c r="DM56" s="729"/>
      <c r="DN56" s="729"/>
      <c r="DO56" s="729"/>
      <c r="DP56" s="729"/>
      <c r="DQ56" s="729"/>
      <c r="DR56" s="729"/>
      <c r="DS56" s="729"/>
      <c r="DT56" s="729"/>
      <c r="DU56" s="729"/>
      <c r="DV56" s="729"/>
      <c r="DW56" s="729"/>
      <c r="DX56" s="729"/>
      <c r="DY56" s="729"/>
      <c r="DZ56" s="729"/>
      <c r="EA56" s="729"/>
      <c r="EB56" s="729"/>
      <c r="EC56" s="729"/>
      <c r="ED56" s="729"/>
      <c r="EE56" s="729"/>
      <c r="EF56" s="729"/>
      <c r="EG56" s="729"/>
      <c r="EH56" s="729"/>
      <c r="EI56" s="729"/>
      <c r="EJ56" s="729"/>
      <c r="EK56" s="729"/>
      <c r="EL56" s="729"/>
      <c r="EM56" s="729"/>
      <c r="EN56" s="729"/>
      <c r="EO56" s="729"/>
      <c r="EP56" s="729"/>
      <c r="EQ56" s="729"/>
      <c r="ER56" s="729"/>
      <c r="ES56" s="729"/>
      <c r="ET56" s="729"/>
      <c r="EU56" s="729"/>
      <c r="EV56" s="729"/>
      <c r="EW56" s="729"/>
      <c r="EX56" s="729"/>
      <c r="EY56" s="729"/>
      <c r="EZ56" s="729"/>
      <c r="FA56" s="729"/>
      <c r="FB56" s="729"/>
      <c r="FC56" s="729"/>
      <c r="FD56" s="729"/>
      <c r="FE56" s="729"/>
      <c r="FF56" s="729"/>
      <c r="FG56" s="729"/>
      <c r="FH56" s="729"/>
      <c r="FI56" s="729"/>
      <c r="FJ56" s="729"/>
      <c r="FK56" s="729"/>
      <c r="FL56" s="729"/>
      <c r="FM56" s="729"/>
      <c r="FN56" s="729"/>
      <c r="FO56" s="729"/>
      <c r="FP56" s="729"/>
      <c r="FQ56" s="729"/>
      <c r="FR56" s="729"/>
      <c r="FS56" s="729"/>
      <c r="FT56" s="729"/>
      <c r="FU56" s="729"/>
      <c r="FV56" s="729"/>
      <c r="FW56" s="729"/>
      <c r="FX56" s="729"/>
      <c r="FY56" s="729"/>
      <c r="FZ56" s="729"/>
      <c r="GA56" s="729"/>
      <c r="GB56" s="729"/>
      <c r="GC56" s="729"/>
      <c r="GD56" s="729"/>
      <c r="GE56" s="729"/>
      <c r="GF56" s="729"/>
      <c r="GG56" s="729"/>
      <c r="GH56" s="729"/>
      <c r="GI56" s="729"/>
      <c r="GJ56" s="729"/>
      <c r="GK56" s="729"/>
      <c r="GL56" s="729"/>
      <c r="GM56" s="729"/>
      <c r="GN56" s="729"/>
      <c r="GO56" s="729"/>
      <c r="GP56" s="729"/>
      <c r="GQ56" s="729"/>
      <c r="GR56" s="729"/>
      <c r="GS56" s="729"/>
      <c r="GT56" s="729"/>
      <c r="GU56" s="729"/>
      <c r="GV56" s="729"/>
      <c r="GW56" s="729"/>
      <c r="GX56" s="729"/>
      <c r="GY56" s="729"/>
      <c r="GZ56" s="729"/>
      <c r="HA56" s="729"/>
      <c r="HB56" s="729"/>
      <c r="HC56" s="729"/>
      <c r="HD56" s="729"/>
      <c r="HE56" s="729"/>
      <c r="HF56" s="729"/>
      <c r="HG56" s="729"/>
      <c r="HH56" s="729"/>
      <c r="HI56" s="729"/>
      <c r="HJ56" s="729"/>
      <c r="HK56" s="729"/>
      <c r="HL56" s="729"/>
      <c r="HM56" s="729"/>
      <c r="HN56" s="729"/>
      <c r="HO56" s="729"/>
      <c r="HP56" s="729"/>
      <c r="HQ56" s="729"/>
      <c r="HR56" s="729"/>
      <c r="HS56" s="729"/>
      <c r="HT56" s="729"/>
      <c r="HU56" s="729"/>
      <c r="HV56" s="729"/>
      <c r="HW56" s="729"/>
      <c r="HX56" s="729"/>
      <c r="HY56" s="729"/>
      <c r="HZ56" s="729"/>
      <c r="IA56" s="729"/>
      <c r="IB56" s="729"/>
      <c r="IC56" s="729"/>
      <c r="ID56" s="729"/>
      <c r="IE56" s="729"/>
    </row>
    <row r="57" s="625" customFormat="1" ht="32" customHeight="1" spans="1:239">
      <c r="A57" s="642">
        <v>45615</v>
      </c>
      <c r="B57" s="643" t="s">
        <v>118</v>
      </c>
      <c r="C57" s="644" t="s">
        <v>119</v>
      </c>
      <c r="D57" s="645">
        <v>4500151563</v>
      </c>
      <c r="E57" s="646" t="s">
        <v>1651</v>
      </c>
      <c r="F57" s="645" t="s">
        <v>1652</v>
      </c>
      <c r="G57" s="649" t="s">
        <v>1461</v>
      </c>
      <c r="H57" s="648" t="s">
        <v>84</v>
      </c>
      <c r="I57" s="657">
        <v>360</v>
      </c>
      <c r="J57" s="657">
        <v>0</v>
      </c>
      <c r="K57" s="657">
        <v>4</v>
      </c>
      <c r="L57" s="657">
        <f t="shared" si="0"/>
        <v>90</v>
      </c>
      <c r="M57" s="658">
        <v>45841</v>
      </c>
      <c r="N57" s="658">
        <v>45838</v>
      </c>
      <c r="O57" s="659"/>
      <c r="P57" s="659" t="s">
        <v>1469</v>
      </c>
      <c r="Q57" s="659"/>
      <c r="R57" s="666" t="s">
        <v>123</v>
      </c>
      <c r="S57" s="666"/>
      <c r="T57" s="666" t="s">
        <v>85</v>
      </c>
      <c r="U57" s="666"/>
      <c r="V57" s="666"/>
      <c r="W57" s="650" t="s">
        <v>940</v>
      </c>
      <c r="X57" s="657" t="s">
        <v>126</v>
      </c>
      <c r="Y57" s="681">
        <v>7.3277</v>
      </c>
      <c r="Z57" s="682">
        <f t="shared" si="73"/>
        <v>2637.972</v>
      </c>
      <c r="AA57" s="657"/>
      <c r="AB57" s="643" t="s">
        <v>1461</v>
      </c>
      <c r="AC57" s="657" t="s">
        <v>101</v>
      </c>
      <c r="AD57" s="683">
        <f>I57</f>
        <v>360</v>
      </c>
      <c r="AE57" s="683"/>
      <c r="AF57" s="684"/>
      <c r="AG57" s="683"/>
      <c r="AH57" s="683"/>
      <c r="AI57" s="683"/>
      <c r="AJ57" s="694">
        <f t="shared" si="57"/>
        <v>360</v>
      </c>
      <c r="AK57" s="694"/>
      <c r="AL57" s="694"/>
      <c r="AM57" s="694"/>
      <c r="AN57" s="695"/>
      <c r="AO57" s="705"/>
      <c r="AP57" s="694"/>
      <c r="AQ57" s="694">
        <f t="shared" si="108"/>
        <v>90</v>
      </c>
      <c r="AR57" s="706"/>
      <c r="AS57" s="705">
        <f t="shared" si="109"/>
        <v>90</v>
      </c>
      <c r="AT57" s="694">
        <f t="shared" si="110"/>
        <v>90</v>
      </c>
      <c r="AU57" s="694"/>
      <c r="AV57" s="706">
        <f>AS57</f>
        <v>90</v>
      </c>
      <c r="AW57" s="705"/>
      <c r="AX57" s="694"/>
      <c r="AY57" s="694"/>
      <c r="AZ57" s="706"/>
      <c r="BA57" s="705"/>
      <c r="BB57" s="706"/>
      <c r="BC57" s="715"/>
      <c r="BD57" s="694">
        <f t="shared" ref="BD57:BD107" si="117">I57</f>
        <v>360</v>
      </c>
      <c r="BE57" s="694"/>
      <c r="BF57" s="694">
        <f t="shared" si="2"/>
        <v>360</v>
      </c>
      <c r="BG57" s="694" t="s">
        <v>102</v>
      </c>
      <c r="BH57" s="694"/>
      <c r="BI57" s="694">
        <f>I57/4</f>
        <v>90</v>
      </c>
      <c r="BJ57" s="694">
        <f t="shared" ref="BJ57:BP57" si="118">BI57</f>
        <v>90</v>
      </c>
      <c r="BK57" s="694">
        <f t="shared" si="118"/>
        <v>90</v>
      </c>
      <c r="BL57" s="694">
        <f t="shared" si="118"/>
        <v>90</v>
      </c>
      <c r="BM57" s="721">
        <f t="shared" si="118"/>
        <v>90</v>
      </c>
      <c r="BN57" s="694">
        <f t="shared" si="118"/>
        <v>90</v>
      </c>
      <c r="BO57" s="721">
        <f t="shared" si="118"/>
        <v>90</v>
      </c>
      <c r="BP57" s="694">
        <f t="shared" si="118"/>
        <v>90</v>
      </c>
      <c r="BQ57" s="721">
        <f t="shared" si="1"/>
        <v>238385</v>
      </c>
      <c r="BR57" s="721">
        <f>取消单!BR88-BI57</f>
        <v>20243.5</v>
      </c>
      <c r="BS57" s="721">
        <f>取消单!BS88-BJ57</f>
        <v>20243.5</v>
      </c>
      <c r="BT57" s="721">
        <f>取消单!BT88-BK57</f>
        <v>19455.5</v>
      </c>
      <c r="BU57" s="721">
        <f>取消单!BU88-BL57</f>
        <v>19455.5</v>
      </c>
      <c r="BV57" s="721">
        <f>取消单!BV88-BM57</f>
        <v>34661.5</v>
      </c>
      <c r="BW57" s="721">
        <f>取消单!BW88-BN57</f>
        <v>34661.5</v>
      </c>
      <c r="BX57" s="721">
        <f>取消单!BX88-BO57</f>
        <v>20535.5</v>
      </c>
      <c r="BY57" s="721">
        <f>取消单!BY88-BP57</f>
        <v>20535.5</v>
      </c>
      <c r="BZ57" s="657"/>
      <c r="CA57" s="729"/>
      <c r="CB57" s="729"/>
      <c r="CC57" s="729"/>
      <c r="CD57" s="729"/>
      <c r="CE57" s="729"/>
      <c r="CF57" s="729"/>
      <c r="CG57" s="729"/>
      <c r="CH57" s="729"/>
      <c r="CI57" s="729"/>
      <c r="CJ57" s="729"/>
      <c r="CK57" s="729"/>
      <c r="CL57" s="729"/>
      <c r="CM57" s="729"/>
      <c r="CN57" s="729"/>
      <c r="CO57" s="729"/>
      <c r="CP57" s="729"/>
      <c r="CQ57" s="729"/>
      <c r="CR57" s="729"/>
      <c r="CS57" s="729"/>
      <c r="CT57" s="729"/>
      <c r="CU57" s="729"/>
      <c r="CV57" s="729"/>
      <c r="CW57" s="729"/>
      <c r="CX57" s="729"/>
      <c r="CY57" s="729"/>
      <c r="CZ57" s="729"/>
      <c r="DA57" s="729"/>
      <c r="DB57" s="729"/>
      <c r="DC57" s="729"/>
      <c r="DD57" s="729"/>
      <c r="DE57" s="729"/>
      <c r="DF57" s="729"/>
      <c r="DG57" s="729"/>
      <c r="DH57" s="729"/>
      <c r="DI57" s="729"/>
      <c r="DJ57" s="729"/>
      <c r="DK57" s="729"/>
      <c r="DL57" s="729"/>
      <c r="DM57" s="729"/>
      <c r="DN57" s="729"/>
      <c r="DO57" s="729"/>
      <c r="DP57" s="729"/>
      <c r="DQ57" s="729"/>
      <c r="DR57" s="729"/>
      <c r="DS57" s="729"/>
      <c r="DT57" s="729"/>
      <c r="DU57" s="729"/>
      <c r="DV57" s="729"/>
      <c r="DW57" s="729"/>
      <c r="DX57" s="729"/>
      <c r="DY57" s="729"/>
      <c r="DZ57" s="729"/>
      <c r="EA57" s="729"/>
      <c r="EB57" s="729"/>
      <c r="EC57" s="729"/>
      <c r="ED57" s="729"/>
      <c r="EE57" s="729"/>
      <c r="EF57" s="729"/>
      <c r="EG57" s="729"/>
      <c r="EH57" s="729"/>
      <c r="EI57" s="729"/>
      <c r="EJ57" s="729"/>
      <c r="EK57" s="729"/>
      <c r="EL57" s="729"/>
      <c r="EM57" s="729"/>
      <c r="EN57" s="729"/>
      <c r="EO57" s="729"/>
      <c r="EP57" s="729"/>
      <c r="EQ57" s="729"/>
      <c r="ER57" s="729"/>
      <c r="ES57" s="729"/>
      <c r="ET57" s="729"/>
      <c r="EU57" s="729"/>
      <c r="EV57" s="729"/>
      <c r="EW57" s="729"/>
      <c r="EX57" s="729"/>
      <c r="EY57" s="729"/>
      <c r="EZ57" s="729"/>
      <c r="FA57" s="729"/>
      <c r="FB57" s="729"/>
      <c r="FC57" s="729"/>
      <c r="FD57" s="729"/>
      <c r="FE57" s="729"/>
      <c r="FF57" s="729"/>
      <c r="FG57" s="729"/>
      <c r="FH57" s="729"/>
      <c r="FI57" s="729"/>
      <c r="FJ57" s="729"/>
      <c r="FK57" s="729"/>
      <c r="FL57" s="729"/>
      <c r="FM57" s="729"/>
      <c r="FN57" s="729"/>
      <c r="FO57" s="729"/>
      <c r="FP57" s="729"/>
      <c r="FQ57" s="729"/>
      <c r="FR57" s="729"/>
      <c r="FS57" s="729"/>
      <c r="FT57" s="729"/>
      <c r="FU57" s="729"/>
      <c r="FV57" s="729"/>
      <c r="FW57" s="729"/>
      <c r="FX57" s="729"/>
      <c r="FY57" s="729"/>
      <c r="FZ57" s="729"/>
      <c r="GA57" s="729"/>
      <c r="GB57" s="729"/>
      <c r="GC57" s="729"/>
      <c r="GD57" s="729"/>
      <c r="GE57" s="729"/>
      <c r="GF57" s="729"/>
      <c r="GG57" s="729"/>
      <c r="GH57" s="729"/>
      <c r="GI57" s="729"/>
      <c r="GJ57" s="729"/>
      <c r="GK57" s="729"/>
      <c r="GL57" s="729"/>
      <c r="GM57" s="729"/>
      <c r="GN57" s="729"/>
      <c r="GO57" s="729"/>
      <c r="GP57" s="729"/>
      <c r="GQ57" s="729"/>
      <c r="GR57" s="729"/>
      <c r="GS57" s="729"/>
      <c r="GT57" s="729"/>
      <c r="GU57" s="729"/>
      <c r="GV57" s="729"/>
      <c r="GW57" s="729"/>
      <c r="GX57" s="729"/>
      <c r="GY57" s="729"/>
      <c r="GZ57" s="729"/>
      <c r="HA57" s="729"/>
      <c r="HB57" s="729"/>
      <c r="HC57" s="729"/>
      <c r="HD57" s="729"/>
      <c r="HE57" s="729"/>
      <c r="HF57" s="729"/>
      <c r="HG57" s="729"/>
      <c r="HH57" s="729"/>
      <c r="HI57" s="729"/>
      <c r="HJ57" s="729"/>
      <c r="HK57" s="729"/>
      <c r="HL57" s="729"/>
      <c r="HM57" s="729"/>
      <c r="HN57" s="729"/>
      <c r="HO57" s="729"/>
      <c r="HP57" s="729"/>
      <c r="HQ57" s="729"/>
      <c r="HR57" s="729"/>
      <c r="HS57" s="729"/>
      <c r="HT57" s="729"/>
      <c r="HU57" s="729"/>
      <c r="HV57" s="729"/>
      <c r="HW57" s="729"/>
      <c r="HX57" s="729"/>
      <c r="HY57" s="729"/>
      <c r="HZ57" s="729"/>
      <c r="IA57" s="729"/>
      <c r="IB57" s="729"/>
      <c r="IC57" s="729"/>
      <c r="ID57" s="729"/>
      <c r="IE57" s="729"/>
    </row>
    <row r="58" s="625" customFormat="1" ht="32" customHeight="1" spans="1:239">
      <c r="A58" s="642">
        <v>45755</v>
      </c>
      <c r="B58" s="643" t="s">
        <v>847</v>
      </c>
      <c r="C58" s="644" t="s">
        <v>1653</v>
      </c>
      <c r="D58" s="645">
        <v>4500162935</v>
      </c>
      <c r="E58" s="646" t="s">
        <v>1654</v>
      </c>
      <c r="F58" s="647" t="s">
        <v>1655</v>
      </c>
      <c r="G58" s="649" t="s">
        <v>1656</v>
      </c>
      <c r="H58" s="648" t="s">
        <v>84</v>
      </c>
      <c r="I58" s="657">
        <v>2500</v>
      </c>
      <c r="J58" s="657">
        <v>0</v>
      </c>
      <c r="K58" s="657">
        <v>1</v>
      </c>
      <c r="L58" s="657">
        <v>2500</v>
      </c>
      <c r="M58" s="658">
        <v>45810</v>
      </c>
      <c r="N58" s="658">
        <v>45806</v>
      </c>
      <c r="O58" s="659"/>
      <c r="P58" s="659" t="s">
        <v>1469</v>
      </c>
      <c r="Q58" s="659" t="s">
        <v>1657</v>
      </c>
      <c r="R58" s="666" t="s">
        <v>1658</v>
      </c>
      <c r="S58" s="666"/>
      <c r="T58" s="666" t="s">
        <v>854</v>
      </c>
      <c r="U58" s="666"/>
      <c r="V58" s="666"/>
      <c r="W58" s="669" t="s">
        <v>1659</v>
      </c>
      <c r="X58" s="657" t="s">
        <v>856</v>
      </c>
      <c r="Y58" s="681">
        <v>6.9678</v>
      </c>
      <c r="Z58" s="682">
        <v>17419.5</v>
      </c>
      <c r="AA58" s="657"/>
      <c r="AB58" s="643" t="s">
        <v>1660</v>
      </c>
      <c r="AC58" s="657" t="s">
        <v>101</v>
      </c>
      <c r="AD58" s="683">
        <f>I58</f>
        <v>2500</v>
      </c>
      <c r="AE58" s="683"/>
      <c r="AF58" s="687"/>
      <c r="AG58" s="683"/>
      <c r="AH58" s="683"/>
      <c r="AI58" s="683"/>
      <c r="AJ58" s="694">
        <f t="shared" si="57"/>
        <v>2500</v>
      </c>
      <c r="AK58" s="694"/>
      <c r="AL58" s="694"/>
      <c r="AM58" s="694"/>
      <c r="AN58" s="695"/>
      <c r="AO58" s="705"/>
      <c r="AP58" s="694"/>
      <c r="AQ58" s="694">
        <f t="shared" si="108"/>
        <v>625</v>
      </c>
      <c r="AR58" s="706"/>
      <c r="AS58" s="705">
        <f t="shared" si="109"/>
        <v>625</v>
      </c>
      <c r="AT58" s="694">
        <f t="shared" si="110"/>
        <v>625</v>
      </c>
      <c r="AU58" s="694"/>
      <c r="AV58" s="706">
        <f>I58/4</f>
        <v>625</v>
      </c>
      <c r="AW58" s="705"/>
      <c r="AX58" s="694"/>
      <c r="AY58" s="694"/>
      <c r="AZ58" s="706"/>
      <c r="BA58" s="705"/>
      <c r="BB58" s="706"/>
      <c r="BC58" s="715"/>
      <c r="BD58" s="694">
        <f t="shared" si="117"/>
        <v>2500</v>
      </c>
      <c r="BE58" s="694"/>
      <c r="BF58" s="694">
        <f t="shared" si="2"/>
        <v>2500</v>
      </c>
      <c r="BG58" s="694" t="s">
        <v>102</v>
      </c>
      <c r="BH58" s="694"/>
      <c r="BI58" s="694">
        <v>625</v>
      </c>
      <c r="BJ58" s="694">
        <v>625</v>
      </c>
      <c r="BK58" s="694">
        <v>625</v>
      </c>
      <c r="BL58" s="694">
        <v>625</v>
      </c>
      <c r="BM58" s="721">
        <v>625</v>
      </c>
      <c r="BN58" s="694">
        <v>625</v>
      </c>
      <c r="BO58" s="721">
        <v>625</v>
      </c>
      <c r="BP58" s="694">
        <v>625</v>
      </c>
      <c r="BQ58" s="721">
        <f t="shared" si="1"/>
        <v>240525</v>
      </c>
      <c r="BR58" s="721">
        <f t="shared" ref="BR58:BY58" si="119">BR56-BI58</f>
        <v>19560.5</v>
      </c>
      <c r="BS58" s="721">
        <f t="shared" si="119"/>
        <v>19560.5</v>
      </c>
      <c r="BT58" s="721">
        <f t="shared" si="119"/>
        <v>18772.5</v>
      </c>
      <c r="BU58" s="721">
        <f t="shared" si="119"/>
        <v>18772.5</v>
      </c>
      <c r="BV58" s="721">
        <f t="shared" si="119"/>
        <v>33978.5</v>
      </c>
      <c r="BW58" s="721">
        <f t="shared" si="119"/>
        <v>33978.5</v>
      </c>
      <c r="BX58" s="721">
        <f t="shared" si="119"/>
        <v>19852.5</v>
      </c>
      <c r="BY58" s="721">
        <f t="shared" si="119"/>
        <v>19852.5</v>
      </c>
      <c r="BZ58" s="657"/>
      <c r="CA58" s="729"/>
      <c r="CB58" s="729"/>
      <c r="CC58" s="729"/>
      <c r="CD58" s="729"/>
      <c r="CE58" s="729"/>
      <c r="CF58" s="729"/>
      <c r="CG58" s="729"/>
      <c r="CH58" s="729"/>
      <c r="CI58" s="729"/>
      <c r="CJ58" s="729"/>
      <c r="CK58" s="729"/>
      <c r="CL58" s="729"/>
      <c r="CM58" s="729"/>
      <c r="CN58" s="729"/>
      <c r="CO58" s="729"/>
      <c r="CP58" s="729"/>
      <c r="CQ58" s="729"/>
      <c r="CR58" s="729"/>
      <c r="CS58" s="729"/>
      <c r="CT58" s="729"/>
      <c r="CU58" s="729"/>
      <c r="CV58" s="729"/>
      <c r="CW58" s="729"/>
      <c r="CX58" s="729"/>
      <c r="CY58" s="729"/>
      <c r="CZ58" s="729"/>
      <c r="DA58" s="729"/>
      <c r="DB58" s="729"/>
      <c r="DC58" s="729"/>
      <c r="DD58" s="729"/>
      <c r="DE58" s="729"/>
      <c r="DF58" s="729"/>
      <c r="DG58" s="729"/>
      <c r="DH58" s="729"/>
      <c r="DI58" s="729"/>
      <c r="DJ58" s="729"/>
      <c r="DK58" s="729"/>
      <c r="DL58" s="729"/>
      <c r="DM58" s="729"/>
      <c r="DN58" s="729"/>
      <c r="DO58" s="729"/>
      <c r="DP58" s="729"/>
      <c r="DQ58" s="729"/>
      <c r="DR58" s="729"/>
      <c r="DS58" s="729"/>
      <c r="DT58" s="729"/>
      <c r="DU58" s="729"/>
      <c r="DV58" s="729"/>
      <c r="DW58" s="729"/>
      <c r="DX58" s="729"/>
      <c r="DY58" s="729"/>
      <c r="DZ58" s="729"/>
      <c r="EA58" s="729"/>
      <c r="EB58" s="729"/>
      <c r="EC58" s="729"/>
      <c r="ED58" s="729"/>
      <c r="EE58" s="729"/>
      <c r="EF58" s="729"/>
      <c r="EG58" s="729"/>
      <c r="EH58" s="729"/>
      <c r="EI58" s="729"/>
      <c r="EJ58" s="729"/>
      <c r="EK58" s="729"/>
      <c r="EL58" s="729"/>
      <c r="EM58" s="729"/>
      <c r="EN58" s="729"/>
      <c r="EO58" s="729"/>
      <c r="EP58" s="729"/>
      <c r="EQ58" s="729"/>
      <c r="ER58" s="729"/>
      <c r="ES58" s="729"/>
      <c r="ET58" s="729"/>
      <c r="EU58" s="729"/>
      <c r="EV58" s="729"/>
      <c r="EW58" s="729"/>
      <c r="EX58" s="729"/>
      <c r="EY58" s="729"/>
      <c r="EZ58" s="729"/>
      <c r="FA58" s="729"/>
      <c r="FB58" s="729"/>
      <c r="FC58" s="729"/>
      <c r="FD58" s="729"/>
      <c r="FE58" s="729"/>
      <c r="FF58" s="729"/>
      <c r="FG58" s="729"/>
      <c r="FH58" s="729"/>
      <c r="FI58" s="729"/>
      <c r="FJ58" s="729"/>
      <c r="FK58" s="729"/>
      <c r="FL58" s="729"/>
      <c r="FM58" s="729"/>
      <c r="FN58" s="729"/>
      <c r="FO58" s="729"/>
      <c r="FP58" s="729"/>
      <c r="FQ58" s="729"/>
      <c r="FR58" s="729"/>
      <c r="FS58" s="729"/>
      <c r="FT58" s="729"/>
      <c r="FU58" s="729"/>
      <c r="FV58" s="729"/>
      <c r="FW58" s="729"/>
      <c r="FX58" s="729"/>
      <c r="FY58" s="729"/>
      <c r="FZ58" s="729"/>
      <c r="GA58" s="729"/>
      <c r="GB58" s="729"/>
      <c r="GC58" s="729"/>
      <c r="GD58" s="729"/>
      <c r="GE58" s="729"/>
      <c r="GF58" s="729"/>
      <c r="GG58" s="729"/>
      <c r="GH58" s="729"/>
      <c r="GI58" s="729"/>
      <c r="GJ58" s="729"/>
      <c r="GK58" s="729"/>
      <c r="GL58" s="729"/>
      <c r="GM58" s="729"/>
      <c r="GN58" s="729"/>
      <c r="GO58" s="729"/>
      <c r="GP58" s="729"/>
      <c r="GQ58" s="729"/>
      <c r="GR58" s="729"/>
      <c r="GS58" s="729"/>
      <c r="GT58" s="729"/>
      <c r="GU58" s="729"/>
      <c r="GV58" s="729"/>
      <c r="GW58" s="729"/>
      <c r="GX58" s="729"/>
      <c r="GY58" s="729"/>
      <c r="GZ58" s="729"/>
      <c r="HA58" s="729"/>
      <c r="HB58" s="729"/>
      <c r="HC58" s="729"/>
      <c r="HD58" s="729"/>
      <c r="HE58" s="729"/>
      <c r="HF58" s="729"/>
      <c r="HG58" s="729"/>
      <c r="HH58" s="729"/>
      <c r="HI58" s="729"/>
      <c r="HJ58" s="729"/>
      <c r="HK58" s="729"/>
      <c r="HL58" s="729"/>
      <c r="HM58" s="729"/>
      <c r="HN58" s="729"/>
      <c r="HO58" s="729"/>
      <c r="HP58" s="729"/>
      <c r="HQ58" s="729"/>
      <c r="HR58" s="729"/>
      <c r="HS58" s="729"/>
      <c r="HT58" s="729"/>
      <c r="HU58" s="729"/>
      <c r="HV58" s="729"/>
      <c r="HW58" s="729"/>
      <c r="HX58" s="729"/>
      <c r="HY58" s="729"/>
      <c r="HZ58" s="729"/>
      <c r="IA58" s="729"/>
      <c r="IB58" s="729"/>
      <c r="IC58" s="729"/>
      <c r="ID58" s="729"/>
      <c r="IE58" s="729"/>
    </row>
    <row r="59" s="625" customFormat="1" ht="32" customHeight="1" spans="1:239">
      <c r="A59" s="642">
        <v>45735</v>
      </c>
      <c r="B59" s="643" t="s">
        <v>857</v>
      </c>
      <c r="C59" s="644" t="s">
        <v>119</v>
      </c>
      <c r="D59" s="645">
        <v>4500160726</v>
      </c>
      <c r="E59" s="646" t="s">
        <v>858</v>
      </c>
      <c r="F59" s="645" t="s">
        <v>1661</v>
      </c>
      <c r="G59" s="649" t="s">
        <v>1461</v>
      </c>
      <c r="H59" s="648" t="s">
        <v>84</v>
      </c>
      <c r="I59" s="657">
        <v>532</v>
      </c>
      <c r="J59" s="657">
        <v>0</v>
      </c>
      <c r="K59" s="657">
        <v>4</v>
      </c>
      <c r="L59" s="657">
        <f t="shared" ref="L59:L70" si="120">I59/K59</f>
        <v>133</v>
      </c>
      <c r="M59" s="658">
        <v>45818</v>
      </c>
      <c r="N59" s="658">
        <v>45814</v>
      </c>
      <c r="O59" s="659"/>
      <c r="P59" s="659" t="s">
        <v>1469</v>
      </c>
      <c r="Q59" s="659" t="s">
        <v>860</v>
      </c>
      <c r="R59" s="666" t="s">
        <v>861</v>
      </c>
      <c r="S59" s="666"/>
      <c r="T59" s="666" t="s">
        <v>862</v>
      </c>
      <c r="U59" s="666"/>
      <c r="V59" s="666"/>
      <c r="W59" s="650" t="s">
        <v>863</v>
      </c>
      <c r="X59" s="670" t="s">
        <v>864</v>
      </c>
      <c r="Y59" s="681">
        <v>7.1595</v>
      </c>
      <c r="Z59" s="682">
        <f t="shared" ref="Z59:Z68" si="121">Y59*I59</f>
        <v>3808.854</v>
      </c>
      <c r="AA59" s="657"/>
      <c r="AB59" s="643" t="s">
        <v>1593</v>
      </c>
      <c r="AC59" s="657" t="s">
        <v>101</v>
      </c>
      <c r="AD59" s="683">
        <f>I59</f>
        <v>532</v>
      </c>
      <c r="AE59" s="683"/>
      <c r="AF59" s="683"/>
      <c r="AG59" s="683"/>
      <c r="AH59" s="683"/>
      <c r="AI59" s="683"/>
      <c r="AJ59" s="694">
        <f t="shared" si="57"/>
        <v>532</v>
      </c>
      <c r="AK59" s="694"/>
      <c r="AL59" s="694"/>
      <c r="AM59" s="694"/>
      <c r="AN59" s="695"/>
      <c r="AO59" s="705"/>
      <c r="AP59" s="694"/>
      <c r="AQ59" s="694">
        <f t="shared" si="108"/>
        <v>133</v>
      </c>
      <c r="AR59" s="706"/>
      <c r="AS59" s="705">
        <f t="shared" si="109"/>
        <v>133</v>
      </c>
      <c r="AT59" s="694">
        <f t="shared" si="110"/>
        <v>133</v>
      </c>
      <c r="AU59" s="694"/>
      <c r="AV59" s="706">
        <f>AS59</f>
        <v>133</v>
      </c>
      <c r="AW59" s="705"/>
      <c r="AX59" s="694"/>
      <c r="AY59" s="694"/>
      <c r="AZ59" s="706"/>
      <c r="BA59" s="705"/>
      <c r="BB59" s="706"/>
      <c r="BC59" s="715"/>
      <c r="BD59" s="694">
        <f t="shared" si="117"/>
        <v>532</v>
      </c>
      <c r="BE59" s="694"/>
      <c r="BF59" s="694">
        <f t="shared" si="2"/>
        <v>532</v>
      </c>
      <c r="BG59" s="694" t="s">
        <v>102</v>
      </c>
      <c r="BH59" s="694"/>
      <c r="BI59" s="694">
        <f>I59/4</f>
        <v>133</v>
      </c>
      <c r="BJ59" s="694">
        <f t="shared" ref="BJ59:BP59" si="122">BI59</f>
        <v>133</v>
      </c>
      <c r="BK59" s="694">
        <f t="shared" si="122"/>
        <v>133</v>
      </c>
      <c r="BL59" s="694">
        <f t="shared" si="122"/>
        <v>133</v>
      </c>
      <c r="BM59" s="721">
        <f t="shared" si="122"/>
        <v>133</v>
      </c>
      <c r="BN59" s="694">
        <f t="shared" si="122"/>
        <v>133</v>
      </c>
      <c r="BO59" s="721">
        <f t="shared" si="122"/>
        <v>133</v>
      </c>
      <c r="BP59" s="694">
        <f t="shared" si="122"/>
        <v>133</v>
      </c>
      <c r="BQ59" s="721">
        <f t="shared" si="1"/>
        <v>238557</v>
      </c>
      <c r="BR59" s="721">
        <f t="shared" ref="BR59:BY59" si="123">BR60-BI59</f>
        <v>18302.5</v>
      </c>
      <c r="BS59" s="721">
        <f t="shared" si="123"/>
        <v>18302.5</v>
      </c>
      <c r="BT59" s="721">
        <f t="shared" si="123"/>
        <v>17514.5</v>
      </c>
      <c r="BU59" s="721">
        <f t="shared" si="123"/>
        <v>17514.5</v>
      </c>
      <c r="BV59" s="721">
        <f t="shared" si="123"/>
        <v>32720.5</v>
      </c>
      <c r="BW59" s="721">
        <f t="shared" si="123"/>
        <v>32720.5</v>
      </c>
      <c r="BX59" s="721">
        <f t="shared" si="123"/>
        <v>18594.5</v>
      </c>
      <c r="BY59" s="721">
        <f t="shared" si="123"/>
        <v>18594.5</v>
      </c>
      <c r="BZ59" s="657"/>
      <c r="CA59" s="729"/>
      <c r="CB59" s="729"/>
      <c r="CC59" s="729"/>
      <c r="CD59" s="729"/>
      <c r="CE59" s="729"/>
      <c r="CF59" s="729"/>
      <c r="CG59" s="729"/>
      <c r="CH59" s="729"/>
      <c r="CI59" s="729"/>
      <c r="CJ59" s="729"/>
      <c r="CK59" s="729"/>
      <c r="CL59" s="729"/>
      <c r="CM59" s="729"/>
      <c r="CN59" s="729"/>
      <c r="CO59" s="729"/>
      <c r="CP59" s="729"/>
      <c r="CQ59" s="729"/>
      <c r="CR59" s="729"/>
      <c r="CS59" s="729"/>
      <c r="CT59" s="729"/>
      <c r="CU59" s="729"/>
      <c r="CV59" s="729"/>
      <c r="CW59" s="729"/>
      <c r="CX59" s="729"/>
      <c r="CY59" s="729"/>
      <c r="CZ59" s="729"/>
      <c r="DA59" s="729"/>
      <c r="DB59" s="729"/>
      <c r="DC59" s="729"/>
      <c r="DD59" s="729"/>
      <c r="DE59" s="729"/>
      <c r="DF59" s="729"/>
      <c r="DG59" s="729"/>
      <c r="DH59" s="729"/>
      <c r="DI59" s="729"/>
      <c r="DJ59" s="729"/>
      <c r="DK59" s="729"/>
      <c r="DL59" s="729"/>
      <c r="DM59" s="729"/>
      <c r="DN59" s="729"/>
      <c r="DO59" s="729"/>
      <c r="DP59" s="729"/>
      <c r="DQ59" s="729"/>
      <c r="DR59" s="729"/>
      <c r="DS59" s="729"/>
      <c r="DT59" s="729"/>
      <c r="DU59" s="729"/>
      <c r="DV59" s="729"/>
      <c r="DW59" s="729"/>
      <c r="DX59" s="729"/>
      <c r="DY59" s="729"/>
      <c r="DZ59" s="729"/>
      <c r="EA59" s="729"/>
      <c r="EB59" s="729"/>
      <c r="EC59" s="729"/>
      <c r="ED59" s="729"/>
      <c r="EE59" s="729"/>
      <c r="EF59" s="729"/>
      <c r="EG59" s="729"/>
      <c r="EH59" s="729"/>
      <c r="EI59" s="729"/>
      <c r="EJ59" s="729"/>
      <c r="EK59" s="729"/>
      <c r="EL59" s="729"/>
      <c r="EM59" s="729"/>
      <c r="EN59" s="729"/>
      <c r="EO59" s="729"/>
      <c r="EP59" s="729"/>
      <c r="EQ59" s="729"/>
      <c r="ER59" s="729"/>
      <c r="ES59" s="729"/>
      <c r="ET59" s="729"/>
      <c r="EU59" s="729"/>
      <c r="EV59" s="729"/>
      <c r="EW59" s="729"/>
      <c r="EX59" s="729"/>
      <c r="EY59" s="729"/>
      <c r="EZ59" s="729"/>
      <c r="FA59" s="729"/>
      <c r="FB59" s="729"/>
      <c r="FC59" s="729"/>
      <c r="FD59" s="729"/>
      <c r="FE59" s="729"/>
      <c r="FF59" s="729"/>
      <c r="FG59" s="729"/>
      <c r="FH59" s="729"/>
      <c r="FI59" s="729"/>
      <c r="FJ59" s="729"/>
      <c r="FK59" s="729"/>
      <c r="FL59" s="729"/>
      <c r="FM59" s="729"/>
      <c r="FN59" s="729"/>
      <c r="FO59" s="729"/>
      <c r="FP59" s="729"/>
      <c r="FQ59" s="729"/>
      <c r="FR59" s="729"/>
      <c r="FS59" s="729"/>
      <c r="FT59" s="729"/>
      <c r="FU59" s="729"/>
      <c r="FV59" s="729"/>
      <c r="FW59" s="729"/>
      <c r="FX59" s="729"/>
      <c r="FY59" s="729"/>
      <c r="FZ59" s="729"/>
      <c r="GA59" s="729"/>
      <c r="GB59" s="729"/>
      <c r="GC59" s="729"/>
      <c r="GD59" s="729"/>
      <c r="GE59" s="729"/>
      <c r="GF59" s="729"/>
      <c r="GG59" s="729"/>
      <c r="GH59" s="729"/>
      <c r="GI59" s="729"/>
      <c r="GJ59" s="729"/>
      <c r="GK59" s="729"/>
      <c r="GL59" s="729"/>
      <c r="GM59" s="729"/>
      <c r="GN59" s="729"/>
      <c r="GO59" s="729"/>
      <c r="GP59" s="729"/>
      <c r="GQ59" s="729"/>
      <c r="GR59" s="729"/>
      <c r="GS59" s="729"/>
      <c r="GT59" s="729"/>
      <c r="GU59" s="729"/>
      <c r="GV59" s="729"/>
      <c r="GW59" s="729"/>
      <c r="GX59" s="729"/>
      <c r="GY59" s="729"/>
      <c r="GZ59" s="729"/>
      <c r="HA59" s="729"/>
      <c r="HB59" s="729"/>
      <c r="HC59" s="729"/>
      <c r="HD59" s="729"/>
      <c r="HE59" s="729"/>
      <c r="HF59" s="729"/>
      <c r="HG59" s="729"/>
      <c r="HH59" s="729"/>
      <c r="HI59" s="729"/>
      <c r="HJ59" s="729"/>
      <c r="HK59" s="729"/>
      <c r="HL59" s="729"/>
      <c r="HM59" s="729"/>
      <c r="HN59" s="729"/>
      <c r="HO59" s="729"/>
      <c r="HP59" s="729"/>
      <c r="HQ59" s="729"/>
      <c r="HR59" s="729"/>
      <c r="HS59" s="729"/>
      <c r="HT59" s="729"/>
      <c r="HU59" s="729"/>
      <c r="HV59" s="729"/>
      <c r="HW59" s="729"/>
      <c r="HX59" s="729"/>
      <c r="HY59" s="729"/>
      <c r="HZ59" s="729"/>
      <c r="IA59" s="729"/>
      <c r="IB59" s="729"/>
      <c r="IC59" s="729"/>
      <c r="ID59" s="729"/>
      <c r="IE59" s="729"/>
    </row>
    <row r="60" s="625" customFormat="1" ht="32" customHeight="1" spans="1:239">
      <c r="A60" s="642">
        <v>45734</v>
      </c>
      <c r="B60" s="643" t="s">
        <v>325</v>
      </c>
      <c r="C60" s="644" t="s">
        <v>326</v>
      </c>
      <c r="D60" s="645">
        <v>4500160573</v>
      </c>
      <c r="E60" s="646" t="s">
        <v>1662</v>
      </c>
      <c r="F60" s="647" t="s">
        <v>1663</v>
      </c>
      <c r="G60" s="649" t="s">
        <v>1461</v>
      </c>
      <c r="H60" s="648" t="s">
        <v>1315</v>
      </c>
      <c r="I60" s="657">
        <v>4500</v>
      </c>
      <c r="J60" s="657">
        <v>0</v>
      </c>
      <c r="K60" s="657">
        <v>4</v>
      </c>
      <c r="L60" s="657">
        <f t="shared" si="120"/>
        <v>1125</v>
      </c>
      <c r="M60" s="658">
        <v>45831</v>
      </c>
      <c r="N60" s="658">
        <v>45827</v>
      </c>
      <c r="O60" s="659" t="s">
        <v>1664</v>
      </c>
      <c r="P60" s="659" t="s">
        <v>1469</v>
      </c>
      <c r="Q60" s="666" t="s">
        <v>1665</v>
      </c>
      <c r="R60" s="666" t="s">
        <v>783</v>
      </c>
      <c r="S60" s="666"/>
      <c r="T60" s="666" t="s">
        <v>1666</v>
      </c>
      <c r="U60" s="666"/>
      <c r="V60" s="666" t="s">
        <v>785</v>
      </c>
      <c r="W60" s="669" t="s">
        <v>1667</v>
      </c>
      <c r="X60" s="657" t="s">
        <v>334</v>
      </c>
      <c r="Y60" s="681">
        <v>7.143</v>
      </c>
      <c r="Z60" s="682">
        <f t="shared" si="121"/>
        <v>32143.5</v>
      </c>
      <c r="AA60" s="657" t="s">
        <v>1668</v>
      </c>
      <c r="AB60" s="643" t="s">
        <v>1625</v>
      </c>
      <c r="AC60" s="657" t="s">
        <v>101</v>
      </c>
      <c r="AD60" s="683"/>
      <c r="AE60" s="683"/>
      <c r="AF60" s="684"/>
      <c r="AG60" s="683">
        <f>I60</f>
        <v>4500</v>
      </c>
      <c r="AH60" s="683"/>
      <c r="AI60" s="683"/>
      <c r="AJ60" s="694">
        <f t="shared" si="57"/>
        <v>4500</v>
      </c>
      <c r="AK60" s="694"/>
      <c r="AL60" s="694"/>
      <c r="AM60" s="694"/>
      <c r="AN60" s="695"/>
      <c r="AO60" s="705"/>
      <c r="AP60" s="694"/>
      <c r="AQ60" s="694">
        <f t="shared" si="108"/>
        <v>1125</v>
      </c>
      <c r="AR60" s="706"/>
      <c r="AS60" s="705">
        <f t="shared" si="109"/>
        <v>1125</v>
      </c>
      <c r="AT60" s="694">
        <f t="shared" si="110"/>
        <v>1125</v>
      </c>
      <c r="AU60" s="694"/>
      <c r="AV60" s="706">
        <f>AS60</f>
        <v>1125</v>
      </c>
      <c r="AW60" s="705"/>
      <c r="AX60" s="694"/>
      <c r="AY60" s="694"/>
      <c r="AZ60" s="706"/>
      <c r="BA60" s="705"/>
      <c r="BB60" s="706"/>
      <c r="BC60" s="715"/>
      <c r="BD60" s="694">
        <f t="shared" si="117"/>
        <v>4500</v>
      </c>
      <c r="BE60" s="694"/>
      <c r="BF60" s="694">
        <f t="shared" si="2"/>
        <v>4500</v>
      </c>
      <c r="BG60" s="694" t="s">
        <v>102</v>
      </c>
      <c r="BH60" s="694"/>
      <c r="BI60" s="694">
        <f>I60/4</f>
        <v>1125</v>
      </c>
      <c r="BJ60" s="694">
        <f t="shared" ref="BJ60:BP60" si="124">BI60</f>
        <v>1125</v>
      </c>
      <c r="BK60" s="694">
        <f t="shared" si="124"/>
        <v>1125</v>
      </c>
      <c r="BL60" s="694">
        <f t="shared" si="124"/>
        <v>1125</v>
      </c>
      <c r="BM60" s="721">
        <f t="shared" si="124"/>
        <v>1125</v>
      </c>
      <c r="BN60" s="694">
        <f t="shared" si="124"/>
        <v>1125</v>
      </c>
      <c r="BO60" s="721">
        <f t="shared" si="124"/>
        <v>1125</v>
      </c>
      <c r="BP60" s="694">
        <f t="shared" si="124"/>
        <v>1125</v>
      </c>
      <c r="BQ60" s="721">
        <f t="shared" si="1"/>
        <v>242525</v>
      </c>
      <c r="BR60" s="721">
        <f t="shared" ref="BR60:BY60" si="125">BR58-BI60</f>
        <v>18435.5</v>
      </c>
      <c r="BS60" s="721">
        <f t="shared" si="125"/>
        <v>18435.5</v>
      </c>
      <c r="BT60" s="721">
        <f t="shared" si="125"/>
        <v>17647.5</v>
      </c>
      <c r="BU60" s="721">
        <f t="shared" si="125"/>
        <v>17647.5</v>
      </c>
      <c r="BV60" s="721">
        <f t="shared" si="125"/>
        <v>32853.5</v>
      </c>
      <c r="BW60" s="721">
        <f t="shared" si="125"/>
        <v>32853.5</v>
      </c>
      <c r="BX60" s="721">
        <f t="shared" si="125"/>
        <v>18727.5</v>
      </c>
      <c r="BY60" s="721">
        <f t="shared" si="125"/>
        <v>18727.5</v>
      </c>
      <c r="BZ60" s="657"/>
      <c r="CA60" s="729"/>
      <c r="CB60" s="729"/>
      <c r="CC60" s="729"/>
      <c r="CD60" s="729"/>
      <c r="CE60" s="729"/>
      <c r="CF60" s="729"/>
      <c r="CG60" s="729"/>
      <c r="CH60" s="729"/>
      <c r="CI60" s="729"/>
      <c r="CJ60" s="729"/>
      <c r="CK60" s="729"/>
      <c r="CL60" s="729"/>
      <c r="CM60" s="729"/>
      <c r="CN60" s="729"/>
      <c r="CO60" s="729"/>
      <c r="CP60" s="729"/>
      <c r="CQ60" s="729"/>
      <c r="CR60" s="729"/>
      <c r="CS60" s="729"/>
      <c r="CT60" s="729"/>
      <c r="CU60" s="729"/>
      <c r="CV60" s="729"/>
      <c r="CW60" s="729"/>
      <c r="CX60" s="729"/>
      <c r="CY60" s="729"/>
      <c r="CZ60" s="729"/>
      <c r="DA60" s="729"/>
      <c r="DB60" s="729"/>
      <c r="DC60" s="729"/>
      <c r="DD60" s="729"/>
      <c r="DE60" s="729"/>
      <c r="DF60" s="729"/>
      <c r="DG60" s="729"/>
      <c r="DH60" s="729"/>
      <c r="DI60" s="729"/>
      <c r="DJ60" s="729"/>
      <c r="DK60" s="729"/>
      <c r="DL60" s="729"/>
      <c r="DM60" s="729"/>
      <c r="DN60" s="729"/>
      <c r="DO60" s="729"/>
      <c r="DP60" s="729"/>
      <c r="DQ60" s="729"/>
      <c r="DR60" s="729"/>
      <c r="DS60" s="729"/>
      <c r="DT60" s="729"/>
      <c r="DU60" s="729"/>
      <c r="DV60" s="729"/>
      <c r="DW60" s="729"/>
      <c r="DX60" s="729"/>
      <c r="DY60" s="729"/>
      <c r="DZ60" s="729"/>
      <c r="EA60" s="729"/>
      <c r="EB60" s="729"/>
      <c r="EC60" s="729"/>
      <c r="ED60" s="729"/>
      <c r="EE60" s="729"/>
      <c r="EF60" s="729"/>
      <c r="EG60" s="729"/>
      <c r="EH60" s="729"/>
      <c r="EI60" s="729"/>
      <c r="EJ60" s="729"/>
      <c r="EK60" s="729"/>
      <c r="EL60" s="729"/>
      <c r="EM60" s="729"/>
      <c r="EN60" s="729"/>
      <c r="EO60" s="729"/>
      <c r="EP60" s="729"/>
      <c r="EQ60" s="729"/>
      <c r="ER60" s="729"/>
      <c r="ES60" s="729"/>
      <c r="ET60" s="729"/>
      <c r="EU60" s="729"/>
      <c r="EV60" s="729"/>
      <c r="EW60" s="729"/>
      <c r="EX60" s="729"/>
      <c r="EY60" s="729"/>
      <c r="EZ60" s="729"/>
      <c r="FA60" s="729"/>
      <c r="FB60" s="729"/>
      <c r="FC60" s="729"/>
      <c r="FD60" s="729"/>
      <c r="FE60" s="729"/>
      <c r="FF60" s="729"/>
      <c r="FG60" s="729"/>
      <c r="FH60" s="729"/>
      <c r="FI60" s="729"/>
      <c r="FJ60" s="729"/>
      <c r="FK60" s="729"/>
      <c r="FL60" s="729"/>
      <c r="FM60" s="729"/>
      <c r="FN60" s="729"/>
      <c r="FO60" s="729"/>
      <c r="FP60" s="729"/>
      <c r="FQ60" s="729"/>
      <c r="FR60" s="729"/>
      <c r="FS60" s="729"/>
      <c r="FT60" s="729"/>
      <c r="FU60" s="729"/>
      <c r="FV60" s="729"/>
      <c r="FW60" s="729"/>
      <c r="FX60" s="729"/>
      <c r="FY60" s="729"/>
      <c r="FZ60" s="729"/>
      <c r="GA60" s="729"/>
      <c r="GB60" s="729"/>
      <c r="GC60" s="729"/>
      <c r="GD60" s="729"/>
      <c r="GE60" s="729"/>
      <c r="GF60" s="729"/>
      <c r="GG60" s="729"/>
      <c r="GH60" s="729"/>
      <c r="GI60" s="729"/>
      <c r="GJ60" s="729"/>
      <c r="GK60" s="729"/>
      <c r="GL60" s="729"/>
      <c r="GM60" s="729"/>
      <c r="GN60" s="729"/>
      <c r="GO60" s="729"/>
      <c r="GP60" s="729"/>
      <c r="GQ60" s="729"/>
      <c r="GR60" s="729"/>
      <c r="GS60" s="729"/>
      <c r="GT60" s="729"/>
      <c r="GU60" s="729"/>
      <c r="GV60" s="729"/>
      <c r="GW60" s="729"/>
      <c r="GX60" s="729"/>
      <c r="GY60" s="729"/>
      <c r="GZ60" s="729"/>
      <c r="HA60" s="729"/>
      <c r="HB60" s="729"/>
      <c r="HC60" s="729"/>
      <c r="HD60" s="729"/>
      <c r="HE60" s="729"/>
      <c r="HF60" s="729"/>
      <c r="HG60" s="729"/>
      <c r="HH60" s="729"/>
      <c r="HI60" s="729"/>
      <c r="HJ60" s="729"/>
      <c r="HK60" s="729"/>
      <c r="HL60" s="729"/>
      <c r="HM60" s="729"/>
      <c r="HN60" s="729"/>
      <c r="HO60" s="729"/>
      <c r="HP60" s="729"/>
      <c r="HQ60" s="729"/>
      <c r="HR60" s="729"/>
      <c r="HS60" s="729"/>
      <c r="HT60" s="729"/>
      <c r="HU60" s="729"/>
      <c r="HV60" s="729"/>
      <c r="HW60" s="729"/>
      <c r="HX60" s="729"/>
      <c r="HY60" s="729"/>
      <c r="HZ60" s="729"/>
      <c r="IA60" s="729"/>
      <c r="IB60" s="729"/>
      <c r="IC60" s="729"/>
      <c r="ID60" s="729"/>
      <c r="IE60" s="729"/>
    </row>
    <row r="61" s="625" customFormat="1" ht="32" customHeight="1" spans="1:239">
      <c r="A61" s="642">
        <v>45799</v>
      </c>
      <c r="B61" s="643" t="s">
        <v>1669</v>
      </c>
      <c r="C61" s="644" t="s">
        <v>119</v>
      </c>
      <c r="D61" s="645">
        <v>4500161570</v>
      </c>
      <c r="E61" s="646"/>
      <c r="F61" s="645" t="s">
        <v>1670</v>
      </c>
      <c r="G61" s="649" t="s">
        <v>1461</v>
      </c>
      <c r="H61" s="648" t="s">
        <v>84</v>
      </c>
      <c r="I61" s="657">
        <v>56</v>
      </c>
      <c r="J61" s="657">
        <v>0</v>
      </c>
      <c r="K61" s="657">
        <v>4</v>
      </c>
      <c r="L61" s="657">
        <f t="shared" si="120"/>
        <v>14</v>
      </c>
      <c r="M61" s="658">
        <v>45833</v>
      </c>
      <c r="N61" s="658">
        <v>45829</v>
      </c>
      <c r="O61" s="659"/>
      <c r="P61" s="659" t="s">
        <v>1469</v>
      </c>
      <c r="Q61" s="659"/>
      <c r="R61" s="666" t="s">
        <v>950</v>
      </c>
      <c r="S61" s="666"/>
      <c r="T61" s="666" t="s">
        <v>85</v>
      </c>
      <c r="U61" s="666"/>
      <c r="V61" s="666"/>
      <c r="W61" s="669" t="s">
        <v>1671</v>
      </c>
      <c r="X61" s="657" t="s">
        <v>1672</v>
      </c>
      <c r="Y61" s="681">
        <v>4.6771</v>
      </c>
      <c r="Z61" s="682">
        <f t="shared" si="121"/>
        <v>261.9176</v>
      </c>
      <c r="AA61" s="657"/>
      <c r="AB61" s="643" t="s">
        <v>1593</v>
      </c>
      <c r="AC61" s="657" t="s">
        <v>101</v>
      </c>
      <c r="AD61" s="683">
        <f>I61</f>
        <v>56</v>
      </c>
      <c r="AE61" s="683"/>
      <c r="AF61" s="685"/>
      <c r="AG61" s="683"/>
      <c r="AH61" s="683"/>
      <c r="AI61" s="683"/>
      <c r="AJ61" s="694">
        <f t="shared" si="57"/>
        <v>56</v>
      </c>
      <c r="AK61" s="694"/>
      <c r="AL61" s="694"/>
      <c r="AM61" s="695"/>
      <c r="AN61" s="695"/>
      <c r="AO61" s="705"/>
      <c r="AP61" s="694"/>
      <c r="AQ61" s="694">
        <f t="shared" si="108"/>
        <v>14</v>
      </c>
      <c r="AR61" s="706"/>
      <c r="AS61" s="705">
        <f t="shared" si="109"/>
        <v>14</v>
      </c>
      <c r="AT61" s="694">
        <f t="shared" si="110"/>
        <v>14</v>
      </c>
      <c r="AU61" s="694"/>
      <c r="AV61" s="706">
        <f>AS61</f>
        <v>14</v>
      </c>
      <c r="AW61" s="705"/>
      <c r="AX61" s="694"/>
      <c r="AY61" s="694"/>
      <c r="AZ61" s="706"/>
      <c r="BA61" s="705"/>
      <c r="BB61" s="706"/>
      <c r="BC61" s="715"/>
      <c r="BD61" s="694">
        <f t="shared" si="117"/>
        <v>56</v>
      </c>
      <c r="BE61" s="694"/>
      <c r="BF61" s="694"/>
      <c r="BG61" s="694" t="s">
        <v>102</v>
      </c>
      <c r="BH61" s="694"/>
      <c r="BI61" s="694">
        <f>I61/4</f>
        <v>14</v>
      </c>
      <c r="BJ61" s="694">
        <f t="shared" ref="BJ61:BP61" si="126">BI61</f>
        <v>14</v>
      </c>
      <c r="BK61" s="694">
        <f t="shared" si="126"/>
        <v>14</v>
      </c>
      <c r="BL61" s="694">
        <f t="shared" si="126"/>
        <v>14</v>
      </c>
      <c r="BM61" s="721">
        <f t="shared" si="126"/>
        <v>14</v>
      </c>
      <c r="BN61" s="694">
        <f t="shared" si="126"/>
        <v>14</v>
      </c>
      <c r="BO61" s="721">
        <f t="shared" si="126"/>
        <v>14</v>
      </c>
      <c r="BP61" s="694">
        <f t="shared" si="126"/>
        <v>14</v>
      </c>
      <c r="BQ61" s="721">
        <f t="shared" si="1"/>
        <v>238081</v>
      </c>
      <c r="BR61" s="721">
        <f t="shared" ref="BR61:BY61" si="127">BR59-BI61</f>
        <v>18288.5</v>
      </c>
      <c r="BS61" s="721">
        <f t="shared" si="127"/>
        <v>18288.5</v>
      </c>
      <c r="BT61" s="721">
        <f t="shared" si="127"/>
        <v>17500.5</v>
      </c>
      <c r="BU61" s="721">
        <f t="shared" si="127"/>
        <v>17500.5</v>
      </c>
      <c r="BV61" s="721">
        <f t="shared" si="127"/>
        <v>32706.5</v>
      </c>
      <c r="BW61" s="721">
        <f t="shared" si="127"/>
        <v>32706.5</v>
      </c>
      <c r="BX61" s="721">
        <f t="shared" si="127"/>
        <v>18580.5</v>
      </c>
      <c r="BY61" s="721">
        <f t="shared" si="127"/>
        <v>18580.5</v>
      </c>
      <c r="BZ61" s="657"/>
      <c r="CA61" s="729"/>
      <c r="CB61" s="729"/>
      <c r="CC61" s="729"/>
      <c r="CD61" s="729"/>
      <c r="CE61" s="729"/>
      <c r="CF61" s="729"/>
      <c r="CG61" s="729"/>
      <c r="CH61" s="729"/>
      <c r="CI61" s="729"/>
      <c r="CJ61" s="729"/>
      <c r="CK61" s="729"/>
      <c r="CL61" s="729"/>
      <c r="CM61" s="729"/>
      <c r="CN61" s="729"/>
      <c r="CO61" s="729"/>
      <c r="CP61" s="729"/>
      <c r="CQ61" s="729"/>
      <c r="CR61" s="729"/>
      <c r="CS61" s="729"/>
      <c r="CT61" s="729"/>
      <c r="CU61" s="729"/>
      <c r="CV61" s="729"/>
      <c r="CW61" s="729"/>
      <c r="CX61" s="729"/>
      <c r="CY61" s="729"/>
      <c r="CZ61" s="729"/>
      <c r="DA61" s="729"/>
      <c r="DB61" s="729"/>
      <c r="DC61" s="729"/>
      <c r="DD61" s="729"/>
      <c r="DE61" s="729"/>
      <c r="DF61" s="729"/>
      <c r="DG61" s="729"/>
      <c r="DH61" s="729"/>
      <c r="DI61" s="729"/>
      <c r="DJ61" s="729"/>
      <c r="DK61" s="729"/>
      <c r="DL61" s="729"/>
      <c r="DM61" s="729"/>
      <c r="DN61" s="729"/>
      <c r="DO61" s="729"/>
      <c r="DP61" s="729"/>
      <c r="DQ61" s="729"/>
      <c r="DR61" s="729"/>
      <c r="DS61" s="729"/>
      <c r="DT61" s="729"/>
      <c r="DU61" s="729"/>
      <c r="DV61" s="729"/>
      <c r="DW61" s="729"/>
      <c r="DX61" s="729"/>
      <c r="DY61" s="729"/>
      <c r="DZ61" s="729"/>
      <c r="EA61" s="729"/>
      <c r="EB61" s="729"/>
      <c r="EC61" s="729"/>
      <c r="ED61" s="729"/>
      <c r="EE61" s="729"/>
      <c r="EF61" s="729"/>
      <c r="EG61" s="729"/>
      <c r="EH61" s="729"/>
      <c r="EI61" s="729"/>
      <c r="EJ61" s="729"/>
      <c r="EK61" s="729"/>
      <c r="EL61" s="729"/>
      <c r="EM61" s="729"/>
      <c r="EN61" s="729"/>
      <c r="EO61" s="729"/>
      <c r="EP61" s="729"/>
      <c r="EQ61" s="729"/>
      <c r="ER61" s="729"/>
      <c r="ES61" s="729"/>
      <c r="ET61" s="729"/>
      <c r="EU61" s="729"/>
      <c r="EV61" s="729"/>
      <c r="EW61" s="729"/>
      <c r="EX61" s="729"/>
      <c r="EY61" s="729"/>
      <c r="EZ61" s="729"/>
      <c r="FA61" s="729"/>
      <c r="FB61" s="729"/>
      <c r="FC61" s="729"/>
      <c r="FD61" s="729"/>
      <c r="FE61" s="729"/>
      <c r="FF61" s="729"/>
      <c r="FG61" s="729"/>
      <c r="FH61" s="729"/>
      <c r="FI61" s="729"/>
      <c r="FJ61" s="729"/>
      <c r="FK61" s="729"/>
      <c r="FL61" s="729"/>
      <c r="FM61" s="729"/>
      <c r="FN61" s="729"/>
      <c r="FO61" s="729"/>
      <c r="FP61" s="729"/>
      <c r="FQ61" s="729"/>
      <c r="FR61" s="729"/>
      <c r="FS61" s="729"/>
      <c r="FT61" s="729"/>
      <c r="FU61" s="729"/>
      <c r="FV61" s="729"/>
      <c r="FW61" s="729"/>
      <c r="FX61" s="729"/>
      <c r="FY61" s="729"/>
      <c r="FZ61" s="729"/>
      <c r="GA61" s="729"/>
      <c r="GB61" s="729"/>
      <c r="GC61" s="729"/>
      <c r="GD61" s="729"/>
      <c r="GE61" s="729"/>
      <c r="GF61" s="729"/>
      <c r="GG61" s="729"/>
      <c r="GH61" s="729"/>
      <c r="GI61" s="729"/>
      <c r="GJ61" s="729"/>
      <c r="GK61" s="729"/>
      <c r="GL61" s="729"/>
      <c r="GM61" s="729"/>
      <c r="GN61" s="729"/>
      <c r="GO61" s="729"/>
      <c r="GP61" s="729"/>
      <c r="GQ61" s="729"/>
      <c r="GR61" s="729"/>
      <c r="GS61" s="729"/>
      <c r="GT61" s="729"/>
      <c r="GU61" s="729"/>
      <c r="GV61" s="729"/>
      <c r="GW61" s="729"/>
      <c r="GX61" s="729"/>
      <c r="GY61" s="729"/>
      <c r="GZ61" s="729"/>
      <c r="HA61" s="729"/>
      <c r="HB61" s="729"/>
      <c r="HC61" s="729"/>
      <c r="HD61" s="729"/>
      <c r="HE61" s="729"/>
      <c r="HF61" s="729"/>
      <c r="HG61" s="729"/>
      <c r="HH61" s="729"/>
      <c r="HI61" s="729"/>
      <c r="HJ61" s="729"/>
      <c r="HK61" s="729"/>
      <c r="HL61" s="729"/>
      <c r="HM61" s="729"/>
      <c r="HN61" s="729"/>
      <c r="HO61" s="729"/>
      <c r="HP61" s="729"/>
      <c r="HQ61" s="729"/>
      <c r="HR61" s="729"/>
      <c r="HS61" s="729"/>
      <c r="HT61" s="729"/>
      <c r="HU61" s="729"/>
      <c r="HV61" s="729"/>
      <c r="HW61" s="729"/>
      <c r="HX61" s="729"/>
      <c r="HY61" s="729"/>
      <c r="HZ61" s="729"/>
      <c r="IA61" s="729"/>
      <c r="IB61" s="729"/>
      <c r="IC61" s="729"/>
      <c r="ID61" s="729"/>
      <c r="IE61" s="729"/>
    </row>
    <row r="62" s="625" customFormat="1" ht="32" customHeight="1" spans="1:16379">
      <c r="A62" s="651">
        <v>45792</v>
      </c>
      <c r="B62" s="643" t="s">
        <v>921</v>
      </c>
      <c r="C62" s="644" t="s">
        <v>460</v>
      </c>
      <c r="D62" s="645">
        <v>4500166516</v>
      </c>
      <c r="E62" s="646"/>
      <c r="F62" s="645" t="s">
        <v>1673</v>
      </c>
      <c r="G62" s="649" t="s">
        <v>1461</v>
      </c>
      <c r="H62" s="648" t="s">
        <v>84</v>
      </c>
      <c r="I62" s="657">
        <v>48</v>
      </c>
      <c r="J62" s="657">
        <v>0</v>
      </c>
      <c r="K62" s="657">
        <v>4</v>
      </c>
      <c r="L62" s="657">
        <f t="shared" si="120"/>
        <v>12</v>
      </c>
      <c r="M62" s="658">
        <v>45838</v>
      </c>
      <c r="N62" s="658">
        <v>45834</v>
      </c>
      <c r="O62" s="659"/>
      <c r="P62" s="659" t="s">
        <v>1469</v>
      </c>
      <c r="Q62" s="659" t="s">
        <v>923</v>
      </c>
      <c r="R62" s="666" t="s">
        <v>924</v>
      </c>
      <c r="S62" s="666"/>
      <c r="T62" s="666" t="s">
        <v>85</v>
      </c>
      <c r="U62" s="666"/>
      <c r="V62" s="666"/>
      <c r="W62" s="669" t="s">
        <v>1674</v>
      </c>
      <c r="X62" s="657" t="s">
        <v>897</v>
      </c>
      <c r="Y62" s="681">
        <v>7.1761</v>
      </c>
      <c r="Z62" s="682">
        <f t="shared" si="121"/>
        <v>344.4528</v>
      </c>
      <c r="AA62" s="657" t="s">
        <v>926</v>
      </c>
      <c r="AB62" s="643" t="s">
        <v>1593</v>
      </c>
      <c r="AC62" s="657" t="s">
        <v>101</v>
      </c>
      <c r="AD62" s="683">
        <f>I62</f>
        <v>48</v>
      </c>
      <c r="AE62" s="683"/>
      <c r="AF62" s="684"/>
      <c r="AG62" s="683"/>
      <c r="AH62" s="683"/>
      <c r="AI62" s="694"/>
      <c r="AJ62" s="694">
        <f t="shared" si="57"/>
        <v>48</v>
      </c>
      <c r="AK62" s="694"/>
      <c r="AL62" s="694"/>
      <c r="AM62" s="695"/>
      <c r="AN62" s="695"/>
      <c r="AO62" s="705"/>
      <c r="AP62" s="694"/>
      <c r="AQ62" s="694">
        <f t="shared" si="108"/>
        <v>12</v>
      </c>
      <c r="AR62" s="706"/>
      <c r="AS62" s="705">
        <f t="shared" si="109"/>
        <v>12</v>
      </c>
      <c r="AT62" s="694">
        <f t="shared" si="110"/>
        <v>12</v>
      </c>
      <c r="AU62" s="694"/>
      <c r="AV62" s="706">
        <f>AS62</f>
        <v>12</v>
      </c>
      <c r="AW62" s="705"/>
      <c r="AX62" s="694"/>
      <c r="AY62" s="694"/>
      <c r="AZ62" s="706"/>
      <c r="BA62" s="705"/>
      <c r="BB62" s="706"/>
      <c r="BC62" s="694"/>
      <c r="BD62" s="694">
        <f t="shared" si="117"/>
        <v>48</v>
      </c>
      <c r="BE62" s="694"/>
      <c r="BF62" s="694"/>
      <c r="BG62" s="694" t="s">
        <v>102</v>
      </c>
      <c r="BH62" s="694"/>
      <c r="BI62" s="694">
        <f>I62/4</f>
        <v>12</v>
      </c>
      <c r="BJ62" s="694">
        <f>I62/4</f>
        <v>12</v>
      </c>
      <c r="BK62" s="694">
        <f>I62/4</f>
        <v>12</v>
      </c>
      <c r="BL62" s="721">
        <f>I62/4</f>
        <v>12</v>
      </c>
      <c r="BM62" s="694">
        <f>I62/4</f>
        <v>12</v>
      </c>
      <c r="BN62" s="721">
        <f>I62/4</f>
        <v>12</v>
      </c>
      <c r="BO62" s="694">
        <f>I62/4</f>
        <v>12</v>
      </c>
      <c r="BP62" s="721">
        <f>I62/4</f>
        <v>12</v>
      </c>
      <c r="BQ62" s="721">
        <f t="shared" si="1"/>
        <v>238073</v>
      </c>
      <c r="BR62" s="721">
        <f>取消单!BR87-BI62</f>
        <v>18065.5</v>
      </c>
      <c r="BS62" s="721">
        <f>取消单!BS87-BJ62</f>
        <v>-12</v>
      </c>
      <c r="BT62" s="721">
        <f>取消单!BT87-BK62</f>
        <v>-12</v>
      </c>
      <c r="BU62" s="721">
        <f>取消单!BU87-BL62</f>
        <v>-12</v>
      </c>
      <c r="BV62" s="721">
        <f>取消单!BV87-BM62</f>
        <v>-12</v>
      </c>
      <c r="BW62" s="721">
        <f>取消单!BW87-BN62</f>
        <v>-12</v>
      </c>
      <c r="BX62" s="721">
        <f>取消单!BX87-BO62</f>
        <v>-12</v>
      </c>
      <c r="BY62" s="721">
        <f>取消单!BY87-BP62</f>
        <v>-12</v>
      </c>
      <c r="BZ62" s="657"/>
      <c r="CA62" s="729"/>
      <c r="CB62" s="729"/>
      <c r="CC62" s="729"/>
      <c r="CD62" s="729"/>
      <c r="CE62" s="729"/>
      <c r="CF62" s="729"/>
      <c r="CG62" s="729"/>
      <c r="CH62" s="729"/>
      <c r="CI62" s="729"/>
      <c r="CJ62" s="729"/>
      <c r="CK62" s="729"/>
      <c r="CL62" s="729"/>
      <c r="CM62" s="729"/>
      <c r="CN62" s="729"/>
      <c r="CO62" s="729"/>
      <c r="CP62" s="729"/>
      <c r="CQ62" s="729"/>
      <c r="CR62" s="729"/>
      <c r="CS62" s="729"/>
      <c r="CT62" s="729"/>
      <c r="CU62" s="729"/>
      <c r="CV62" s="729"/>
      <c r="CW62" s="729"/>
      <c r="CX62" s="729"/>
      <c r="CY62" s="729"/>
      <c r="CZ62" s="729"/>
      <c r="DA62" s="729"/>
      <c r="DB62" s="729"/>
      <c r="DC62" s="729"/>
      <c r="DD62" s="729"/>
      <c r="DE62" s="729"/>
      <c r="DF62" s="729"/>
      <c r="DG62" s="729"/>
      <c r="DH62" s="729"/>
      <c r="DI62" s="729"/>
      <c r="DJ62" s="729"/>
      <c r="DK62" s="729"/>
      <c r="DL62" s="729"/>
      <c r="DM62" s="729"/>
      <c r="DN62" s="729"/>
      <c r="DO62" s="729"/>
      <c r="DP62" s="729"/>
      <c r="DQ62" s="729"/>
      <c r="DR62" s="729"/>
      <c r="DS62" s="729"/>
      <c r="DT62" s="729"/>
      <c r="DU62" s="729"/>
      <c r="DV62" s="729"/>
      <c r="DW62" s="729"/>
      <c r="DX62" s="729"/>
      <c r="DY62" s="729"/>
      <c r="DZ62" s="729"/>
      <c r="EA62" s="729"/>
      <c r="EB62" s="729"/>
      <c r="EC62" s="729"/>
      <c r="ED62" s="729"/>
      <c r="EE62" s="729"/>
      <c r="EF62" s="729"/>
      <c r="EG62" s="729"/>
      <c r="EH62" s="729"/>
      <c r="EI62" s="729"/>
      <c r="EJ62" s="729"/>
      <c r="EK62" s="729"/>
      <c r="EL62" s="729"/>
      <c r="EM62" s="729"/>
      <c r="EN62" s="729"/>
      <c r="EO62" s="729"/>
      <c r="EP62" s="729"/>
      <c r="EQ62" s="729"/>
      <c r="ER62" s="729"/>
      <c r="ES62" s="729"/>
      <c r="ET62" s="729"/>
      <c r="EU62" s="729"/>
      <c r="EV62" s="729"/>
      <c r="EW62" s="729"/>
      <c r="EX62" s="729"/>
      <c r="EY62" s="729"/>
      <c r="EZ62" s="729"/>
      <c r="FA62" s="729"/>
      <c r="FB62" s="729"/>
      <c r="FC62" s="729"/>
      <c r="FD62" s="729"/>
      <c r="FE62" s="729"/>
      <c r="FF62" s="729"/>
      <c r="FG62" s="729"/>
      <c r="FH62" s="729"/>
      <c r="FI62" s="729"/>
      <c r="FJ62" s="729"/>
      <c r="FK62" s="729"/>
      <c r="FL62" s="729"/>
      <c r="FM62" s="729"/>
      <c r="FN62" s="729"/>
      <c r="FO62" s="729"/>
      <c r="FP62" s="729"/>
      <c r="FQ62" s="729"/>
      <c r="FR62" s="729"/>
      <c r="FS62" s="729"/>
      <c r="FT62" s="729"/>
      <c r="FU62" s="729"/>
      <c r="FV62" s="729"/>
      <c r="FW62" s="729"/>
      <c r="FX62" s="729"/>
      <c r="FY62" s="729"/>
      <c r="FZ62" s="729"/>
      <c r="GA62" s="729"/>
      <c r="GB62" s="729"/>
      <c r="GC62" s="729"/>
      <c r="GD62" s="729"/>
      <c r="GE62" s="729"/>
      <c r="GF62" s="729"/>
      <c r="GG62" s="729"/>
      <c r="GH62" s="729"/>
      <c r="GI62" s="729"/>
      <c r="GJ62" s="729"/>
      <c r="GK62" s="729"/>
      <c r="GL62" s="729"/>
      <c r="GM62" s="729"/>
      <c r="GN62" s="729"/>
      <c r="GO62" s="729"/>
      <c r="GP62" s="729"/>
      <c r="GQ62" s="729"/>
      <c r="GR62" s="729"/>
      <c r="GS62" s="729"/>
      <c r="GT62" s="729"/>
      <c r="GU62" s="729"/>
      <c r="GV62" s="729"/>
      <c r="GW62" s="729"/>
      <c r="GX62" s="729"/>
      <c r="GY62" s="729"/>
      <c r="GZ62" s="729"/>
      <c r="HA62" s="729"/>
      <c r="HB62" s="729"/>
      <c r="HC62" s="729"/>
      <c r="HD62" s="729"/>
      <c r="HE62" s="729"/>
      <c r="HF62" s="729"/>
      <c r="HG62" s="729"/>
      <c r="HH62" s="729"/>
      <c r="HI62" s="729"/>
      <c r="HJ62" s="729"/>
      <c r="HK62" s="729"/>
      <c r="HL62" s="729"/>
      <c r="HM62" s="729"/>
      <c r="HN62" s="729"/>
      <c r="HO62" s="729"/>
      <c r="HP62" s="729"/>
      <c r="HQ62" s="729"/>
      <c r="HR62" s="729"/>
      <c r="HS62" s="729"/>
      <c r="HT62" s="729"/>
      <c r="HU62" s="729"/>
      <c r="HV62" s="729"/>
      <c r="HW62" s="729"/>
      <c r="HX62" s="729"/>
      <c r="HY62" s="729"/>
      <c r="HZ62" s="729"/>
      <c r="IA62" s="729"/>
      <c r="IB62" s="729"/>
      <c r="IC62" s="729"/>
      <c r="ID62" s="729"/>
      <c r="XEY62" s="730"/>
    </row>
    <row r="63" s="625" customFormat="1" ht="32" customHeight="1" spans="1:239">
      <c r="A63" s="642">
        <v>45713</v>
      </c>
      <c r="B63" s="643" t="s">
        <v>103</v>
      </c>
      <c r="C63" s="644" t="s">
        <v>960</v>
      </c>
      <c r="D63" s="645">
        <v>4500158550</v>
      </c>
      <c r="E63" s="646" t="s">
        <v>105</v>
      </c>
      <c r="F63" s="645" t="s">
        <v>1675</v>
      </c>
      <c r="G63" s="649" t="s">
        <v>1461</v>
      </c>
      <c r="H63" s="648" t="s">
        <v>84</v>
      </c>
      <c r="I63" s="657">
        <v>1164</v>
      </c>
      <c r="J63" s="657">
        <v>0</v>
      </c>
      <c r="K63" s="657">
        <v>4</v>
      </c>
      <c r="L63" s="657">
        <f t="shared" si="120"/>
        <v>291</v>
      </c>
      <c r="M63" s="658">
        <v>45899</v>
      </c>
      <c r="N63" s="658">
        <v>45895</v>
      </c>
      <c r="O63" s="659" t="s">
        <v>1676</v>
      </c>
      <c r="P63" s="659" t="s">
        <v>93</v>
      </c>
      <c r="Q63" s="659" t="s">
        <v>1677</v>
      </c>
      <c r="R63" s="666" t="s">
        <v>644</v>
      </c>
      <c r="S63" s="666"/>
      <c r="T63" s="666" t="s">
        <v>1599</v>
      </c>
      <c r="U63" s="666"/>
      <c r="V63" s="666" t="s">
        <v>1600</v>
      </c>
      <c r="W63" s="650" t="s">
        <v>1678</v>
      </c>
      <c r="X63" s="657" t="s">
        <v>113</v>
      </c>
      <c r="Y63" s="681">
        <v>7.3108</v>
      </c>
      <c r="Z63" s="682">
        <f t="shared" si="121"/>
        <v>8509.7712</v>
      </c>
      <c r="AA63" s="657" t="s">
        <v>1679</v>
      </c>
      <c r="AB63" s="643" t="s">
        <v>1593</v>
      </c>
      <c r="AC63" s="657" t="s">
        <v>101</v>
      </c>
      <c r="AD63" s="683">
        <f>I63</f>
        <v>1164</v>
      </c>
      <c r="AE63" s="683"/>
      <c r="AF63" s="684"/>
      <c r="AG63" s="683"/>
      <c r="AH63" s="683"/>
      <c r="AI63" s="683"/>
      <c r="AJ63" s="694">
        <f t="shared" si="57"/>
        <v>1164</v>
      </c>
      <c r="AK63" s="694"/>
      <c r="AL63" s="694"/>
      <c r="AM63" s="694"/>
      <c r="AN63" s="695"/>
      <c r="AO63" s="705"/>
      <c r="AP63" s="694"/>
      <c r="AQ63" s="694">
        <f t="shared" si="108"/>
        <v>291</v>
      </c>
      <c r="AR63" s="706"/>
      <c r="AS63" s="705">
        <f t="shared" si="109"/>
        <v>291</v>
      </c>
      <c r="AT63" s="694">
        <f t="shared" si="110"/>
        <v>291</v>
      </c>
      <c r="AU63" s="694"/>
      <c r="AV63" s="706">
        <f>AS63</f>
        <v>291</v>
      </c>
      <c r="AW63" s="705"/>
      <c r="AX63" s="694"/>
      <c r="AY63" s="694"/>
      <c r="AZ63" s="706"/>
      <c r="BA63" s="705"/>
      <c r="BB63" s="706"/>
      <c r="BC63" s="715"/>
      <c r="BD63" s="694">
        <f t="shared" si="117"/>
        <v>1164</v>
      </c>
      <c r="BE63" s="694"/>
      <c r="BF63" s="694">
        <f>I63</f>
        <v>1164</v>
      </c>
      <c r="BG63" s="694" t="s">
        <v>102</v>
      </c>
      <c r="BH63" s="694"/>
      <c r="BI63" s="694">
        <f>I63/4</f>
        <v>291</v>
      </c>
      <c r="BJ63" s="694">
        <f t="shared" ref="BJ63:BP63" si="128">BI63</f>
        <v>291</v>
      </c>
      <c r="BK63" s="694">
        <f t="shared" si="128"/>
        <v>291</v>
      </c>
      <c r="BL63" s="694">
        <f t="shared" si="128"/>
        <v>291</v>
      </c>
      <c r="BM63" s="721">
        <f t="shared" si="128"/>
        <v>291</v>
      </c>
      <c r="BN63" s="694">
        <f t="shared" si="128"/>
        <v>291</v>
      </c>
      <c r="BO63" s="721">
        <f t="shared" si="128"/>
        <v>291</v>
      </c>
      <c r="BP63" s="694">
        <f t="shared" si="128"/>
        <v>291</v>
      </c>
      <c r="BQ63" s="721">
        <f t="shared" si="1"/>
        <v>239189</v>
      </c>
      <c r="BR63" s="721">
        <f t="shared" ref="BR63:BY63" si="129">BR54-BI63</f>
        <v>20448.5</v>
      </c>
      <c r="BS63" s="721">
        <f t="shared" si="129"/>
        <v>20448.5</v>
      </c>
      <c r="BT63" s="721">
        <f t="shared" si="129"/>
        <v>19660.5</v>
      </c>
      <c r="BU63" s="721">
        <f t="shared" si="129"/>
        <v>19660.5</v>
      </c>
      <c r="BV63" s="721">
        <f t="shared" si="129"/>
        <v>34866.5</v>
      </c>
      <c r="BW63" s="721">
        <f t="shared" si="129"/>
        <v>34866.5</v>
      </c>
      <c r="BX63" s="721">
        <f t="shared" si="129"/>
        <v>20740.5</v>
      </c>
      <c r="BY63" s="721">
        <f t="shared" si="129"/>
        <v>20740.5</v>
      </c>
      <c r="BZ63" s="657"/>
      <c r="CA63" s="729"/>
      <c r="CB63" s="729"/>
      <c r="CC63" s="729"/>
      <c r="CD63" s="729"/>
      <c r="CE63" s="729"/>
      <c r="CF63" s="729"/>
      <c r="CG63" s="729"/>
      <c r="CH63" s="729"/>
      <c r="CI63" s="729"/>
      <c r="CJ63" s="729"/>
      <c r="CK63" s="729"/>
      <c r="CL63" s="729"/>
      <c r="CM63" s="729"/>
      <c r="CN63" s="729"/>
      <c r="CO63" s="729"/>
      <c r="CP63" s="729"/>
      <c r="CQ63" s="729"/>
      <c r="CR63" s="729"/>
      <c r="CS63" s="729"/>
      <c r="CT63" s="729"/>
      <c r="CU63" s="729"/>
      <c r="CV63" s="729"/>
      <c r="CW63" s="729"/>
      <c r="CX63" s="729"/>
      <c r="CY63" s="729"/>
      <c r="CZ63" s="729"/>
      <c r="DA63" s="729"/>
      <c r="DB63" s="729"/>
      <c r="DC63" s="729"/>
      <c r="DD63" s="729"/>
      <c r="DE63" s="729"/>
      <c r="DF63" s="729"/>
      <c r="DG63" s="729"/>
      <c r="DH63" s="729"/>
      <c r="DI63" s="729"/>
      <c r="DJ63" s="729"/>
      <c r="DK63" s="729"/>
      <c r="DL63" s="729"/>
      <c r="DM63" s="729"/>
      <c r="DN63" s="729"/>
      <c r="DO63" s="729"/>
      <c r="DP63" s="729"/>
      <c r="DQ63" s="729"/>
      <c r="DR63" s="729"/>
      <c r="DS63" s="729"/>
      <c r="DT63" s="729"/>
      <c r="DU63" s="729"/>
      <c r="DV63" s="729"/>
      <c r="DW63" s="729"/>
      <c r="DX63" s="729"/>
      <c r="DY63" s="729"/>
      <c r="DZ63" s="729"/>
      <c r="EA63" s="729"/>
      <c r="EB63" s="729"/>
      <c r="EC63" s="729"/>
      <c r="ED63" s="729"/>
      <c r="EE63" s="729"/>
      <c r="EF63" s="729"/>
      <c r="EG63" s="729"/>
      <c r="EH63" s="729"/>
      <c r="EI63" s="729"/>
      <c r="EJ63" s="729"/>
      <c r="EK63" s="729"/>
      <c r="EL63" s="729"/>
      <c r="EM63" s="729"/>
      <c r="EN63" s="729"/>
      <c r="EO63" s="729"/>
      <c r="EP63" s="729"/>
      <c r="EQ63" s="729"/>
      <c r="ER63" s="729"/>
      <c r="ES63" s="729"/>
      <c r="ET63" s="729"/>
      <c r="EU63" s="729"/>
      <c r="EV63" s="729"/>
      <c r="EW63" s="729"/>
      <c r="EX63" s="729"/>
      <c r="EY63" s="729"/>
      <c r="EZ63" s="729"/>
      <c r="FA63" s="729"/>
      <c r="FB63" s="729"/>
      <c r="FC63" s="729"/>
      <c r="FD63" s="729"/>
      <c r="FE63" s="729"/>
      <c r="FF63" s="729"/>
      <c r="FG63" s="729"/>
      <c r="FH63" s="729"/>
      <c r="FI63" s="729"/>
      <c r="FJ63" s="729"/>
      <c r="FK63" s="729"/>
      <c r="FL63" s="729"/>
      <c r="FM63" s="729"/>
      <c r="FN63" s="729"/>
      <c r="FO63" s="729"/>
      <c r="FP63" s="729"/>
      <c r="FQ63" s="729"/>
      <c r="FR63" s="729"/>
      <c r="FS63" s="729"/>
      <c r="FT63" s="729"/>
      <c r="FU63" s="729"/>
      <c r="FV63" s="729"/>
      <c r="FW63" s="729"/>
      <c r="FX63" s="729"/>
      <c r="FY63" s="729"/>
      <c r="FZ63" s="729"/>
      <c r="GA63" s="729"/>
      <c r="GB63" s="729"/>
      <c r="GC63" s="729"/>
      <c r="GD63" s="729"/>
      <c r="GE63" s="729"/>
      <c r="GF63" s="729"/>
      <c r="GG63" s="729"/>
      <c r="GH63" s="729"/>
      <c r="GI63" s="729"/>
      <c r="GJ63" s="729"/>
      <c r="GK63" s="729"/>
      <c r="GL63" s="729"/>
      <c r="GM63" s="729"/>
      <c r="GN63" s="729"/>
      <c r="GO63" s="729"/>
      <c r="GP63" s="729"/>
      <c r="GQ63" s="729"/>
      <c r="GR63" s="729"/>
      <c r="GS63" s="729"/>
      <c r="GT63" s="729"/>
      <c r="GU63" s="729"/>
      <c r="GV63" s="729"/>
      <c r="GW63" s="729"/>
      <c r="GX63" s="729"/>
      <c r="GY63" s="729"/>
      <c r="GZ63" s="729"/>
      <c r="HA63" s="729"/>
      <c r="HB63" s="729"/>
      <c r="HC63" s="729"/>
      <c r="HD63" s="729"/>
      <c r="HE63" s="729"/>
      <c r="HF63" s="729"/>
      <c r="HG63" s="729"/>
      <c r="HH63" s="729"/>
      <c r="HI63" s="729"/>
      <c r="HJ63" s="729"/>
      <c r="HK63" s="729"/>
      <c r="HL63" s="729"/>
      <c r="HM63" s="729"/>
      <c r="HN63" s="729"/>
      <c r="HO63" s="729"/>
      <c r="HP63" s="729"/>
      <c r="HQ63" s="729"/>
      <c r="HR63" s="729"/>
      <c r="HS63" s="729"/>
      <c r="HT63" s="729"/>
      <c r="HU63" s="729"/>
      <c r="HV63" s="729"/>
      <c r="HW63" s="729"/>
      <c r="HX63" s="729"/>
      <c r="HY63" s="729"/>
      <c r="HZ63" s="729"/>
      <c r="IA63" s="729"/>
      <c r="IB63" s="729"/>
      <c r="IC63" s="729"/>
      <c r="ID63" s="729"/>
      <c r="IE63" s="729"/>
    </row>
    <row r="64" s="625" customFormat="1" ht="32" customHeight="1" spans="1:16379">
      <c r="A64" s="651">
        <v>45812</v>
      </c>
      <c r="B64" s="643" t="s">
        <v>572</v>
      </c>
      <c r="C64" s="644" t="s">
        <v>573</v>
      </c>
      <c r="D64" s="645">
        <v>4500168727</v>
      </c>
      <c r="E64" s="646"/>
      <c r="F64" s="645" t="s">
        <v>1680</v>
      </c>
      <c r="G64" s="649" t="s">
        <v>1681</v>
      </c>
      <c r="H64" s="648" t="s">
        <v>1574</v>
      </c>
      <c r="I64" s="657">
        <v>1168</v>
      </c>
      <c r="J64" s="657">
        <v>0</v>
      </c>
      <c r="K64" s="657">
        <v>4</v>
      </c>
      <c r="L64" s="657">
        <f t="shared" si="120"/>
        <v>292</v>
      </c>
      <c r="M64" s="658">
        <v>45848</v>
      </c>
      <c r="N64" s="658">
        <v>45845</v>
      </c>
      <c r="O64" s="659"/>
      <c r="P64" s="659" t="s">
        <v>93</v>
      </c>
      <c r="Q64" s="659" t="s">
        <v>974</v>
      </c>
      <c r="R64" s="666" t="s">
        <v>1009</v>
      </c>
      <c r="S64" s="666"/>
      <c r="T64" s="666" t="s">
        <v>1010</v>
      </c>
      <c r="U64" s="666"/>
      <c r="V64" s="666"/>
      <c r="W64" s="669" t="s">
        <v>1682</v>
      </c>
      <c r="X64" s="657" t="s">
        <v>672</v>
      </c>
      <c r="Y64" s="681">
        <v>7.1595</v>
      </c>
      <c r="Z64" s="682">
        <f t="shared" si="121"/>
        <v>8362.296</v>
      </c>
      <c r="AA64" s="657" t="s">
        <v>1015</v>
      </c>
      <c r="AB64" s="649" t="s">
        <v>1683</v>
      </c>
      <c r="AC64" s="657" t="s">
        <v>101</v>
      </c>
      <c r="AD64" s="683">
        <f>I64</f>
        <v>1168</v>
      </c>
      <c r="AE64" s="683"/>
      <c r="AF64" s="684"/>
      <c r="AG64" s="683"/>
      <c r="AH64" s="683"/>
      <c r="AI64" s="694"/>
      <c r="AJ64" s="694">
        <f t="shared" si="57"/>
        <v>1168</v>
      </c>
      <c r="AK64" s="694"/>
      <c r="AL64" s="694"/>
      <c r="AM64" s="695"/>
      <c r="AN64" s="695"/>
      <c r="AO64" s="705"/>
      <c r="AP64" s="694"/>
      <c r="AQ64" s="694"/>
      <c r="AR64" s="706"/>
      <c r="AS64" s="705"/>
      <c r="AT64" s="694">
        <f>I64</f>
        <v>1168</v>
      </c>
      <c r="AU64" s="694"/>
      <c r="AV64" s="706"/>
      <c r="AW64" s="705"/>
      <c r="AX64" s="694"/>
      <c r="AY64" s="694"/>
      <c r="AZ64" s="706"/>
      <c r="BA64" s="705"/>
      <c r="BB64" s="706"/>
      <c r="BC64" s="715"/>
      <c r="BD64" s="694">
        <f t="shared" si="117"/>
        <v>1168</v>
      </c>
      <c r="BE64" s="694"/>
      <c r="BF64" s="694"/>
      <c r="BG64" s="694" t="s">
        <v>102</v>
      </c>
      <c r="BH64" s="694"/>
      <c r="BI64" s="694"/>
      <c r="BJ64" s="694"/>
      <c r="BK64" s="694">
        <f>I64</f>
        <v>1168</v>
      </c>
      <c r="BL64" s="694">
        <f>I64</f>
        <v>1168</v>
      </c>
      <c r="BM64" s="694"/>
      <c r="BN64" s="721"/>
      <c r="BO64" s="694"/>
      <c r="BP64" s="721"/>
      <c r="BQ64" s="721">
        <f t="shared" si="1"/>
        <v>239193</v>
      </c>
      <c r="BR64" s="721">
        <f t="shared" ref="BR64:BY64" si="130">BR70-BI64</f>
        <v>18077.5</v>
      </c>
      <c r="BS64" s="721">
        <f t="shared" si="130"/>
        <v>0</v>
      </c>
      <c r="BT64" s="721">
        <f t="shared" si="130"/>
        <v>-1168</v>
      </c>
      <c r="BU64" s="721">
        <f t="shared" si="130"/>
        <v>-1168</v>
      </c>
      <c r="BV64" s="721">
        <f t="shared" si="130"/>
        <v>0</v>
      </c>
      <c r="BW64" s="721">
        <f t="shared" si="130"/>
        <v>0</v>
      </c>
      <c r="BX64" s="721">
        <f t="shared" si="130"/>
        <v>-1168</v>
      </c>
      <c r="BY64" s="721">
        <f t="shared" si="130"/>
        <v>-1168</v>
      </c>
      <c r="BZ64" s="657"/>
      <c r="CA64" s="729"/>
      <c r="CB64" s="729"/>
      <c r="CC64" s="729"/>
      <c r="CD64" s="729"/>
      <c r="CE64" s="729"/>
      <c r="CF64" s="729"/>
      <c r="CG64" s="729"/>
      <c r="CH64" s="729"/>
      <c r="CI64" s="729"/>
      <c r="CJ64" s="729"/>
      <c r="CK64" s="729"/>
      <c r="CL64" s="729"/>
      <c r="CM64" s="729"/>
      <c r="CN64" s="729"/>
      <c r="CO64" s="729"/>
      <c r="CP64" s="729"/>
      <c r="CQ64" s="729"/>
      <c r="CR64" s="729"/>
      <c r="CS64" s="729"/>
      <c r="CT64" s="729"/>
      <c r="CU64" s="729"/>
      <c r="CV64" s="729"/>
      <c r="CW64" s="729"/>
      <c r="CX64" s="729"/>
      <c r="CY64" s="729"/>
      <c r="CZ64" s="729"/>
      <c r="DA64" s="729"/>
      <c r="DB64" s="729"/>
      <c r="DC64" s="729"/>
      <c r="DD64" s="729"/>
      <c r="DE64" s="729"/>
      <c r="DF64" s="729"/>
      <c r="DG64" s="729"/>
      <c r="DH64" s="729"/>
      <c r="DI64" s="729"/>
      <c r="DJ64" s="729"/>
      <c r="DK64" s="729"/>
      <c r="DL64" s="729"/>
      <c r="DM64" s="729"/>
      <c r="DN64" s="729"/>
      <c r="DO64" s="729"/>
      <c r="DP64" s="729"/>
      <c r="DQ64" s="729"/>
      <c r="DR64" s="729"/>
      <c r="DS64" s="729"/>
      <c r="DT64" s="729"/>
      <c r="DU64" s="729"/>
      <c r="DV64" s="729"/>
      <c r="DW64" s="729"/>
      <c r="DX64" s="729"/>
      <c r="DY64" s="729"/>
      <c r="DZ64" s="729"/>
      <c r="EA64" s="729"/>
      <c r="EB64" s="729"/>
      <c r="EC64" s="729"/>
      <c r="ED64" s="729"/>
      <c r="EE64" s="729"/>
      <c r="EF64" s="729"/>
      <c r="EG64" s="729"/>
      <c r="EH64" s="729"/>
      <c r="EI64" s="729"/>
      <c r="EJ64" s="729"/>
      <c r="EK64" s="729"/>
      <c r="EL64" s="729"/>
      <c r="EM64" s="729"/>
      <c r="EN64" s="729"/>
      <c r="EO64" s="729"/>
      <c r="EP64" s="729"/>
      <c r="EQ64" s="729"/>
      <c r="ER64" s="729"/>
      <c r="ES64" s="729"/>
      <c r="ET64" s="729"/>
      <c r="EU64" s="729"/>
      <c r="EV64" s="729"/>
      <c r="EW64" s="729"/>
      <c r="EX64" s="729"/>
      <c r="EY64" s="729"/>
      <c r="EZ64" s="729"/>
      <c r="FA64" s="729"/>
      <c r="FB64" s="729"/>
      <c r="FC64" s="729"/>
      <c r="FD64" s="729"/>
      <c r="FE64" s="729"/>
      <c r="FF64" s="729"/>
      <c r="FG64" s="729"/>
      <c r="FH64" s="729"/>
      <c r="FI64" s="729"/>
      <c r="FJ64" s="729"/>
      <c r="FK64" s="729"/>
      <c r="FL64" s="729"/>
      <c r="FM64" s="729"/>
      <c r="FN64" s="729"/>
      <c r="FO64" s="729"/>
      <c r="FP64" s="729"/>
      <c r="FQ64" s="729"/>
      <c r="FR64" s="729"/>
      <c r="FS64" s="729"/>
      <c r="FT64" s="729"/>
      <c r="FU64" s="729"/>
      <c r="FV64" s="729"/>
      <c r="FW64" s="729"/>
      <c r="FX64" s="729"/>
      <c r="FY64" s="729"/>
      <c r="FZ64" s="729"/>
      <c r="GA64" s="729"/>
      <c r="GB64" s="729"/>
      <c r="GC64" s="729"/>
      <c r="GD64" s="729"/>
      <c r="GE64" s="729"/>
      <c r="GF64" s="729"/>
      <c r="GG64" s="729"/>
      <c r="GH64" s="729"/>
      <c r="GI64" s="729"/>
      <c r="GJ64" s="729"/>
      <c r="GK64" s="729"/>
      <c r="GL64" s="729"/>
      <c r="GM64" s="729"/>
      <c r="GN64" s="729"/>
      <c r="GO64" s="729"/>
      <c r="GP64" s="729"/>
      <c r="GQ64" s="729"/>
      <c r="GR64" s="729"/>
      <c r="GS64" s="729"/>
      <c r="GT64" s="729"/>
      <c r="GU64" s="729"/>
      <c r="GV64" s="729"/>
      <c r="GW64" s="729"/>
      <c r="GX64" s="729"/>
      <c r="GY64" s="729"/>
      <c r="GZ64" s="729"/>
      <c r="HA64" s="729"/>
      <c r="HB64" s="729"/>
      <c r="HC64" s="729"/>
      <c r="HD64" s="729"/>
      <c r="HE64" s="729"/>
      <c r="HF64" s="729"/>
      <c r="HG64" s="729"/>
      <c r="HH64" s="729"/>
      <c r="HI64" s="729"/>
      <c r="HJ64" s="729"/>
      <c r="HK64" s="729"/>
      <c r="HL64" s="729"/>
      <c r="HM64" s="729"/>
      <c r="HN64" s="729"/>
      <c r="HO64" s="729"/>
      <c r="HP64" s="729"/>
      <c r="HQ64" s="729"/>
      <c r="HR64" s="729"/>
      <c r="HS64" s="729"/>
      <c r="HT64" s="729"/>
      <c r="HU64" s="729"/>
      <c r="HV64" s="729"/>
      <c r="HW64" s="729"/>
      <c r="HX64" s="729"/>
      <c r="HY64" s="729"/>
      <c r="HZ64" s="729"/>
      <c r="IA64" s="729"/>
      <c r="IB64" s="729"/>
      <c r="IC64" s="729"/>
      <c r="ID64" s="729"/>
      <c r="XEY64" s="731"/>
    </row>
    <row r="65" s="625" customFormat="1" ht="32" customHeight="1" spans="1:16379">
      <c r="A65" s="651">
        <v>45812</v>
      </c>
      <c r="B65" s="643" t="s">
        <v>572</v>
      </c>
      <c r="C65" s="644" t="s">
        <v>573</v>
      </c>
      <c r="D65" s="645">
        <v>4500168727</v>
      </c>
      <c r="E65" s="646"/>
      <c r="F65" s="645" t="s">
        <v>1684</v>
      </c>
      <c r="G65" s="649" t="s">
        <v>1685</v>
      </c>
      <c r="H65" s="648" t="s">
        <v>1579</v>
      </c>
      <c r="I65" s="657">
        <v>1168</v>
      </c>
      <c r="J65" s="657">
        <v>0</v>
      </c>
      <c r="K65" s="657">
        <v>4</v>
      </c>
      <c r="L65" s="657">
        <f t="shared" si="120"/>
        <v>292</v>
      </c>
      <c r="M65" s="658">
        <v>45848</v>
      </c>
      <c r="N65" s="658">
        <v>45845</v>
      </c>
      <c r="O65" s="659"/>
      <c r="P65" s="659" t="s">
        <v>93</v>
      </c>
      <c r="Q65" s="659" t="s">
        <v>974</v>
      </c>
      <c r="R65" s="666" t="s">
        <v>1009</v>
      </c>
      <c r="S65" s="666"/>
      <c r="T65" s="666" t="s">
        <v>1010</v>
      </c>
      <c r="U65" s="666"/>
      <c r="V65" s="666"/>
      <c r="W65" s="669" t="s">
        <v>1682</v>
      </c>
      <c r="X65" s="657" t="s">
        <v>672</v>
      </c>
      <c r="Y65" s="681">
        <v>7.1595</v>
      </c>
      <c r="Z65" s="682">
        <f t="shared" si="121"/>
        <v>8362.296</v>
      </c>
      <c r="AA65" s="657" t="s">
        <v>1015</v>
      </c>
      <c r="AB65" s="649" t="s">
        <v>1686</v>
      </c>
      <c r="AC65" s="657" t="s">
        <v>101</v>
      </c>
      <c r="AD65" s="683">
        <f>I65</f>
        <v>1168</v>
      </c>
      <c r="AE65" s="683"/>
      <c r="AF65" s="684"/>
      <c r="AG65" s="683"/>
      <c r="AH65" s="683"/>
      <c r="AI65" s="694"/>
      <c r="AJ65" s="694">
        <f t="shared" si="57"/>
        <v>1168</v>
      </c>
      <c r="AK65" s="694"/>
      <c r="AL65" s="694"/>
      <c r="AM65" s="695"/>
      <c r="AN65" s="695"/>
      <c r="AO65" s="705"/>
      <c r="AP65" s="694"/>
      <c r="AQ65" s="694">
        <f>I65</f>
        <v>1168</v>
      </c>
      <c r="AR65" s="706"/>
      <c r="AS65" s="705"/>
      <c r="AT65" s="694"/>
      <c r="AU65" s="694"/>
      <c r="AV65" s="706"/>
      <c r="AW65" s="705"/>
      <c r="AX65" s="694"/>
      <c r="AY65" s="694"/>
      <c r="AZ65" s="706"/>
      <c r="BA65" s="705"/>
      <c r="BB65" s="706"/>
      <c r="BC65" s="715"/>
      <c r="BD65" s="694">
        <f t="shared" si="117"/>
        <v>1168</v>
      </c>
      <c r="BE65" s="694"/>
      <c r="BF65" s="694"/>
      <c r="BG65" s="694" t="s">
        <v>102</v>
      </c>
      <c r="BH65" s="694"/>
      <c r="BI65" s="694"/>
      <c r="BJ65" s="694"/>
      <c r="BK65" s="694"/>
      <c r="BL65" s="721"/>
      <c r="BM65" s="694">
        <f>I65</f>
        <v>1168</v>
      </c>
      <c r="BN65" s="694">
        <f>I65</f>
        <v>1168</v>
      </c>
      <c r="BO65" s="694"/>
      <c r="BP65" s="721"/>
      <c r="BQ65" s="721">
        <f t="shared" si="1"/>
        <v>239193</v>
      </c>
      <c r="BR65" s="721">
        <f t="shared" ref="BR65:BY65" si="131">BR64-BI65</f>
        <v>18077.5</v>
      </c>
      <c r="BS65" s="721">
        <f t="shared" si="131"/>
        <v>0</v>
      </c>
      <c r="BT65" s="721">
        <f t="shared" si="131"/>
        <v>-1168</v>
      </c>
      <c r="BU65" s="721">
        <f t="shared" si="131"/>
        <v>-1168</v>
      </c>
      <c r="BV65" s="721">
        <f t="shared" si="131"/>
        <v>-1168</v>
      </c>
      <c r="BW65" s="721">
        <f t="shared" si="131"/>
        <v>-1168</v>
      </c>
      <c r="BX65" s="721">
        <f t="shared" si="131"/>
        <v>-1168</v>
      </c>
      <c r="BY65" s="721">
        <f t="shared" si="131"/>
        <v>-1168</v>
      </c>
      <c r="BZ65" s="657"/>
      <c r="CA65" s="729"/>
      <c r="CB65" s="729"/>
      <c r="CC65" s="729"/>
      <c r="CD65" s="729"/>
      <c r="CE65" s="729"/>
      <c r="CF65" s="729"/>
      <c r="CG65" s="729"/>
      <c r="CH65" s="729"/>
      <c r="CI65" s="729"/>
      <c r="CJ65" s="729"/>
      <c r="CK65" s="729"/>
      <c r="CL65" s="729"/>
      <c r="CM65" s="729"/>
      <c r="CN65" s="729"/>
      <c r="CO65" s="729"/>
      <c r="CP65" s="729"/>
      <c r="CQ65" s="729"/>
      <c r="CR65" s="729"/>
      <c r="CS65" s="729"/>
      <c r="CT65" s="729"/>
      <c r="CU65" s="729"/>
      <c r="CV65" s="729"/>
      <c r="CW65" s="729"/>
      <c r="CX65" s="729"/>
      <c r="CY65" s="729"/>
      <c r="CZ65" s="729"/>
      <c r="DA65" s="729"/>
      <c r="DB65" s="729"/>
      <c r="DC65" s="729"/>
      <c r="DD65" s="729"/>
      <c r="DE65" s="729"/>
      <c r="DF65" s="729"/>
      <c r="DG65" s="729"/>
      <c r="DH65" s="729"/>
      <c r="DI65" s="729"/>
      <c r="DJ65" s="729"/>
      <c r="DK65" s="729"/>
      <c r="DL65" s="729"/>
      <c r="DM65" s="729"/>
      <c r="DN65" s="729"/>
      <c r="DO65" s="729"/>
      <c r="DP65" s="729"/>
      <c r="DQ65" s="729"/>
      <c r="DR65" s="729"/>
      <c r="DS65" s="729"/>
      <c r="DT65" s="729"/>
      <c r="DU65" s="729"/>
      <c r="DV65" s="729"/>
      <c r="DW65" s="729"/>
      <c r="DX65" s="729"/>
      <c r="DY65" s="729"/>
      <c r="DZ65" s="729"/>
      <c r="EA65" s="729"/>
      <c r="EB65" s="729"/>
      <c r="EC65" s="729"/>
      <c r="ED65" s="729"/>
      <c r="EE65" s="729"/>
      <c r="EF65" s="729"/>
      <c r="EG65" s="729"/>
      <c r="EH65" s="729"/>
      <c r="EI65" s="729"/>
      <c r="EJ65" s="729"/>
      <c r="EK65" s="729"/>
      <c r="EL65" s="729"/>
      <c r="EM65" s="729"/>
      <c r="EN65" s="729"/>
      <c r="EO65" s="729"/>
      <c r="EP65" s="729"/>
      <c r="EQ65" s="729"/>
      <c r="ER65" s="729"/>
      <c r="ES65" s="729"/>
      <c r="ET65" s="729"/>
      <c r="EU65" s="729"/>
      <c r="EV65" s="729"/>
      <c r="EW65" s="729"/>
      <c r="EX65" s="729"/>
      <c r="EY65" s="729"/>
      <c r="EZ65" s="729"/>
      <c r="FA65" s="729"/>
      <c r="FB65" s="729"/>
      <c r="FC65" s="729"/>
      <c r="FD65" s="729"/>
      <c r="FE65" s="729"/>
      <c r="FF65" s="729"/>
      <c r="FG65" s="729"/>
      <c r="FH65" s="729"/>
      <c r="FI65" s="729"/>
      <c r="FJ65" s="729"/>
      <c r="FK65" s="729"/>
      <c r="FL65" s="729"/>
      <c r="FM65" s="729"/>
      <c r="FN65" s="729"/>
      <c r="FO65" s="729"/>
      <c r="FP65" s="729"/>
      <c r="FQ65" s="729"/>
      <c r="FR65" s="729"/>
      <c r="FS65" s="729"/>
      <c r="FT65" s="729"/>
      <c r="FU65" s="729"/>
      <c r="FV65" s="729"/>
      <c r="FW65" s="729"/>
      <c r="FX65" s="729"/>
      <c r="FY65" s="729"/>
      <c r="FZ65" s="729"/>
      <c r="GA65" s="729"/>
      <c r="GB65" s="729"/>
      <c r="GC65" s="729"/>
      <c r="GD65" s="729"/>
      <c r="GE65" s="729"/>
      <c r="GF65" s="729"/>
      <c r="GG65" s="729"/>
      <c r="GH65" s="729"/>
      <c r="GI65" s="729"/>
      <c r="GJ65" s="729"/>
      <c r="GK65" s="729"/>
      <c r="GL65" s="729"/>
      <c r="GM65" s="729"/>
      <c r="GN65" s="729"/>
      <c r="GO65" s="729"/>
      <c r="GP65" s="729"/>
      <c r="GQ65" s="729"/>
      <c r="GR65" s="729"/>
      <c r="GS65" s="729"/>
      <c r="GT65" s="729"/>
      <c r="GU65" s="729"/>
      <c r="GV65" s="729"/>
      <c r="GW65" s="729"/>
      <c r="GX65" s="729"/>
      <c r="GY65" s="729"/>
      <c r="GZ65" s="729"/>
      <c r="HA65" s="729"/>
      <c r="HB65" s="729"/>
      <c r="HC65" s="729"/>
      <c r="HD65" s="729"/>
      <c r="HE65" s="729"/>
      <c r="HF65" s="729"/>
      <c r="HG65" s="729"/>
      <c r="HH65" s="729"/>
      <c r="HI65" s="729"/>
      <c r="HJ65" s="729"/>
      <c r="HK65" s="729"/>
      <c r="HL65" s="729"/>
      <c r="HM65" s="729"/>
      <c r="HN65" s="729"/>
      <c r="HO65" s="729"/>
      <c r="HP65" s="729"/>
      <c r="HQ65" s="729"/>
      <c r="HR65" s="729"/>
      <c r="HS65" s="729"/>
      <c r="HT65" s="729"/>
      <c r="HU65" s="729"/>
      <c r="HV65" s="729"/>
      <c r="HW65" s="729"/>
      <c r="HX65" s="729"/>
      <c r="HY65" s="729"/>
      <c r="HZ65" s="729"/>
      <c r="IA65" s="729"/>
      <c r="IB65" s="729"/>
      <c r="IC65" s="729"/>
      <c r="ID65" s="729"/>
      <c r="XEY65" s="731"/>
    </row>
    <row r="66" s="625" customFormat="1" ht="32" customHeight="1" spans="1:16379">
      <c r="A66" s="651">
        <v>45818</v>
      </c>
      <c r="B66" s="643" t="s">
        <v>1017</v>
      </c>
      <c r="C66" s="644" t="s">
        <v>606</v>
      </c>
      <c r="D66" s="645">
        <v>4500169474</v>
      </c>
      <c r="E66" s="646" t="s">
        <v>1018</v>
      </c>
      <c r="F66" s="645" t="s">
        <v>1687</v>
      </c>
      <c r="G66" s="649" t="s">
        <v>1461</v>
      </c>
      <c r="H66" s="648" t="s">
        <v>84</v>
      </c>
      <c r="I66" s="657">
        <v>1200</v>
      </c>
      <c r="J66" s="657">
        <v>0</v>
      </c>
      <c r="K66" s="657">
        <v>4</v>
      </c>
      <c r="L66" s="657">
        <f t="shared" si="120"/>
        <v>300</v>
      </c>
      <c r="M66" s="658">
        <v>45849</v>
      </c>
      <c r="N66" s="658">
        <f>M66-4</f>
        <v>45845</v>
      </c>
      <c r="O66" s="659"/>
      <c r="P66" s="659" t="s">
        <v>93</v>
      </c>
      <c r="Q66" s="659" t="s">
        <v>1020</v>
      </c>
      <c r="R66" s="666" t="s">
        <v>1688</v>
      </c>
      <c r="S66" s="666"/>
      <c r="T66" s="666" t="s">
        <v>1022</v>
      </c>
      <c r="U66" s="666"/>
      <c r="V66" s="666"/>
      <c r="W66" s="669" t="s">
        <v>1023</v>
      </c>
      <c r="X66" s="657" t="s">
        <v>233</v>
      </c>
      <c r="Y66" s="681">
        <v>7.1595</v>
      </c>
      <c r="Z66" s="682">
        <f t="shared" si="121"/>
        <v>8591.4</v>
      </c>
      <c r="AA66" s="657" t="s">
        <v>1024</v>
      </c>
      <c r="AB66" s="643" t="s">
        <v>1689</v>
      </c>
      <c r="AC66" s="657" t="s">
        <v>101</v>
      </c>
      <c r="AD66" s="683"/>
      <c r="AE66" s="683"/>
      <c r="AF66" s="684"/>
      <c r="AG66" s="683">
        <f>I66</f>
        <v>1200</v>
      </c>
      <c r="AH66" s="683"/>
      <c r="AI66" s="694"/>
      <c r="AJ66" s="694">
        <f t="shared" si="57"/>
        <v>1200</v>
      </c>
      <c r="AK66" s="694"/>
      <c r="AL66" s="694"/>
      <c r="AM66" s="695"/>
      <c r="AN66" s="695"/>
      <c r="AO66" s="705"/>
      <c r="AP66" s="694"/>
      <c r="AQ66" s="694">
        <f>I66/4</f>
        <v>300</v>
      </c>
      <c r="AR66" s="706"/>
      <c r="AS66" s="705">
        <f>I66/4</f>
        <v>300</v>
      </c>
      <c r="AT66" s="694">
        <f>I66/4</f>
        <v>300</v>
      </c>
      <c r="AU66" s="694"/>
      <c r="AV66" s="706">
        <f>I66/4</f>
        <v>300</v>
      </c>
      <c r="AW66" s="705"/>
      <c r="AX66" s="694"/>
      <c r="AY66" s="694"/>
      <c r="AZ66" s="706"/>
      <c r="BA66" s="705"/>
      <c r="BB66" s="706"/>
      <c r="BC66" s="715"/>
      <c r="BD66" s="694">
        <f t="shared" si="117"/>
        <v>1200</v>
      </c>
      <c r="BE66" s="694"/>
      <c r="BF66" s="694"/>
      <c r="BG66" s="694" t="s">
        <v>102</v>
      </c>
      <c r="BH66" s="694"/>
      <c r="BI66" s="694">
        <f>I66/4</f>
        <v>300</v>
      </c>
      <c r="BJ66" s="694">
        <f>I66/4</f>
        <v>300</v>
      </c>
      <c r="BK66" s="694">
        <f>I66/4</f>
        <v>300</v>
      </c>
      <c r="BL66" s="721">
        <f>I66/4</f>
        <v>300</v>
      </c>
      <c r="BM66" s="694">
        <f>I66/4</f>
        <v>300</v>
      </c>
      <c r="BN66" s="721">
        <f>I66/4</f>
        <v>300</v>
      </c>
      <c r="BO66" s="694">
        <f>I66/4</f>
        <v>300</v>
      </c>
      <c r="BP66" s="721">
        <f>I66/4</f>
        <v>300</v>
      </c>
      <c r="BQ66" s="721">
        <f t="shared" si="1"/>
        <v>239225</v>
      </c>
      <c r="BR66" s="721">
        <f t="shared" ref="BR66:BY66" si="132">BR65-BI66</f>
        <v>17777.5</v>
      </c>
      <c r="BS66" s="721">
        <f t="shared" si="132"/>
        <v>-300</v>
      </c>
      <c r="BT66" s="721">
        <f t="shared" si="132"/>
        <v>-1468</v>
      </c>
      <c r="BU66" s="721">
        <f t="shared" si="132"/>
        <v>-1468</v>
      </c>
      <c r="BV66" s="721">
        <f t="shared" si="132"/>
        <v>-1468</v>
      </c>
      <c r="BW66" s="721">
        <f t="shared" si="132"/>
        <v>-1468</v>
      </c>
      <c r="BX66" s="721">
        <f t="shared" si="132"/>
        <v>-1468</v>
      </c>
      <c r="BY66" s="721">
        <f t="shared" si="132"/>
        <v>-1468</v>
      </c>
      <c r="BZ66" s="657"/>
      <c r="CA66" s="729"/>
      <c r="CB66" s="729"/>
      <c r="CC66" s="729"/>
      <c r="CD66" s="729"/>
      <c r="CE66" s="729"/>
      <c r="CF66" s="729"/>
      <c r="CG66" s="729"/>
      <c r="CH66" s="729"/>
      <c r="CI66" s="729"/>
      <c r="CJ66" s="729"/>
      <c r="CK66" s="729"/>
      <c r="CL66" s="729"/>
      <c r="CM66" s="729"/>
      <c r="CN66" s="729"/>
      <c r="CO66" s="729"/>
      <c r="CP66" s="729"/>
      <c r="CQ66" s="729"/>
      <c r="CR66" s="729"/>
      <c r="CS66" s="729"/>
      <c r="CT66" s="729"/>
      <c r="CU66" s="729"/>
      <c r="CV66" s="729"/>
      <c r="CW66" s="729"/>
      <c r="CX66" s="729"/>
      <c r="CY66" s="729"/>
      <c r="CZ66" s="729"/>
      <c r="DA66" s="729"/>
      <c r="DB66" s="729"/>
      <c r="DC66" s="729"/>
      <c r="DD66" s="729"/>
      <c r="DE66" s="729"/>
      <c r="DF66" s="729"/>
      <c r="DG66" s="729"/>
      <c r="DH66" s="729"/>
      <c r="DI66" s="729"/>
      <c r="DJ66" s="729"/>
      <c r="DK66" s="729"/>
      <c r="DL66" s="729"/>
      <c r="DM66" s="729"/>
      <c r="DN66" s="729"/>
      <c r="DO66" s="729"/>
      <c r="DP66" s="729"/>
      <c r="DQ66" s="729"/>
      <c r="DR66" s="729"/>
      <c r="DS66" s="729"/>
      <c r="DT66" s="729"/>
      <c r="DU66" s="729"/>
      <c r="DV66" s="729"/>
      <c r="DW66" s="729"/>
      <c r="DX66" s="729"/>
      <c r="DY66" s="729"/>
      <c r="DZ66" s="729"/>
      <c r="EA66" s="729"/>
      <c r="EB66" s="729"/>
      <c r="EC66" s="729"/>
      <c r="ED66" s="729"/>
      <c r="EE66" s="729"/>
      <c r="EF66" s="729"/>
      <c r="EG66" s="729"/>
      <c r="EH66" s="729"/>
      <c r="EI66" s="729"/>
      <c r="EJ66" s="729"/>
      <c r="EK66" s="729"/>
      <c r="EL66" s="729"/>
      <c r="EM66" s="729"/>
      <c r="EN66" s="729"/>
      <c r="EO66" s="729"/>
      <c r="EP66" s="729"/>
      <c r="EQ66" s="729"/>
      <c r="ER66" s="729"/>
      <c r="ES66" s="729"/>
      <c r="ET66" s="729"/>
      <c r="EU66" s="729"/>
      <c r="EV66" s="729"/>
      <c r="EW66" s="729"/>
      <c r="EX66" s="729"/>
      <c r="EY66" s="729"/>
      <c r="EZ66" s="729"/>
      <c r="FA66" s="729"/>
      <c r="FB66" s="729"/>
      <c r="FC66" s="729"/>
      <c r="FD66" s="729"/>
      <c r="FE66" s="729"/>
      <c r="FF66" s="729"/>
      <c r="FG66" s="729"/>
      <c r="FH66" s="729"/>
      <c r="FI66" s="729"/>
      <c r="FJ66" s="729"/>
      <c r="FK66" s="729"/>
      <c r="FL66" s="729"/>
      <c r="FM66" s="729"/>
      <c r="FN66" s="729"/>
      <c r="FO66" s="729"/>
      <c r="FP66" s="729"/>
      <c r="FQ66" s="729"/>
      <c r="FR66" s="729"/>
      <c r="FS66" s="729"/>
      <c r="FT66" s="729"/>
      <c r="FU66" s="729"/>
      <c r="FV66" s="729"/>
      <c r="FW66" s="729"/>
      <c r="FX66" s="729"/>
      <c r="FY66" s="729"/>
      <c r="FZ66" s="729"/>
      <c r="GA66" s="729"/>
      <c r="GB66" s="729"/>
      <c r="GC66" s="729"/>
      <c r="GD66" s="729"/>
      <c r="GE66" s="729"/>
      <c r="GF66" s="729"/>
      <c r="GG66" s="729"/>
      <c r="GH66" s="729"/>
      <c r="GI66" s="729"/>
      <c r="GJ66" s="729"/>
      <c r="GK66" s="729"/>
      <c r="GL66" s="729"/>
      <c r="GM66" s="729"/>
      <c r="GN66" s="729"/>
      <c r="GO66" s="729"/>
      <c r="GP66" s="729"/>
      <c r="GQ66" s="729"/>
      <c r="GR66" s="729"/>
      <c r="GS66" s="729"/>
      <c r="GT66" s="729"/>
      <c r="GU66" s="729"/>
      <c r="GV66" s="729"/>
      <c r="GW66" s="729"/>
      <c r="GX66" s="729"/>
      <c r="GY66" s="729"/>
      <c r="GZ66" s="729"/>
      <c r="HA66" s="729"/>
      <c r="HB66" s="729"/>
      <c r="HC66" s="729"/>
      <c r="HD66" s="729"/>
      <c r="HE66" s="729"/>
      <c r="HF66" s="729"/>
      <c r="HG66" s="729"/>
      <c r="HH66" s="729"/>
      <c r="HI66" s="729"/>
      <c r="HJ66" s="729"/>
      <c r="HK66" s="729"/>
      <c r="HL66" s="729"/>
      <c r="HM66" s="729"/>
      <c r="HN66" s="729"/>
      <c r="HO66" s="729"/>
      <c r="HP66" s="729"/>
      <c r="HQ66" s="729"/>
      <c r="HR66" s="729"/>
      <c r="HS66" s="729"/>
      <c r="HT66" s="729"/>
      <c r="HU66" s="729"/>
      <c r="HV66" s="729"/>
      <c r="HW66" s="729"/>
      <c r="HX66" s="729"/>
      <c r="HY66" s="729"/>
      <c r="HZ66" s="729"/>
      <c r="IA66" s="729"/>
      <c r="IB66" s="729"/>
      <c r="IC66" s="729"/>
      <c r="ID66" s="729"/>
      <c r="XEY66" s="731"/>
    </row>
    <row r="67" s="625" customFormat="1" ht="32" customHeight="1" spans="1:239">
      <c r="A67" s="651">
        <v>45820</v>
      </c>
      <c r="B67" s="643" t="s">
        <v>959</v>
      </c>
      <c r="C67" s="644" t="s">
        <v>960</v>
      </c>
      <c r="D67" s="645">
        <v>4500169637</v>
      </c>
      <c r="E67" s="650"/>
      <c r="F67" s="645" t="s">
        <v>1690</v>
      </c>
      <c r="G67" s="649" t="s">
        <v>1633</v>
      </c>
      <c r="H67" s="648" t="s">
        <v>1634</v>
      </c>
      <c r="I67" s="657">
        <v>1008</v>
      </c>
      <c r="J67" s="657">
        <v>0</v>
      </c>
      <c r="K67" s="657">
        <v>4</v>
      </c>
      <c r="L67" s="657">
        <f t="shared" si="120"/>
        <v>252</v>
      </c>
      <c r="M67" s="658">
        <v>45856</v>
      </c>
      <c r="N67" s="658">
        <v>45852</v>
      </c>
      <c r="O67" s="659"/>
      <c r="P67" s="659" t="s">
        <v>93</v>
      </c>
      <c r="Q67" s="659" t="s">
        <v>962</v>
      </c>
      <c r="R67" s="666" t="s">
        <v>963</v>
      </c>
      <c r="S67" s="666"/>
      <c r="T67" s="666" t="s">
        <v>1691</v>
      </c>
      <c r="U67" s="666"/>
      <c r="V67" s="666"/>
      <c r="W67" s="669" t="s">
        <v>1692</v>
      </c>
      <c r="X67" s="657" t="s">
        <v>794</v>
      </c>
      <c r="Y67" s="681">
        <v>7.2236</v>
      </c>
      <c r="Z67" s="682">
        <f t="shared" si="121"/>
        <v>7281.3888</v>
      </c>
      <c r="AA67" s="657" t="s">
        <v>966</v>
      </c>
      <c r="AB67" s="649" t="s">
        <v>1636</v>
      </c>
      <c r="AC67" s="657" t="s">
        <v>101</v>
      </c>
      <c r="AD67" s="683">
        <f>I67</f>
        <v>1008</v>
      </c>
      <c r="AE67" s="683"/>
      <c r="AF67" s="684"/>
      <c r="AG67" s="683"/>
      <c r="AH67" s="683"/>
      <c r="AI67" s="683"/>
      <c r="AJ67" s="694">
        <f t="shared" si="57"/>
        <v>1008</v>
      </c>
      <c r="AK67" s="694"/>
      <c r="AL67" s="694"/>
      <c r="AM67" s="694"/>
      <c r="AN67" s="695"/>
      <c r="AO67" s="705"/>
      <c r="AP67" s="694"/>
      <c r="AQ67" s="694"/>
      <c r="AR67" s="706"/>
      <c r="AS67" s="705"/>
      <c r="AT67" s="694"/>
      <c r="AU67" s="694"/>
      <c r="AV67" s="706">
        <f>I67</f>
        <v>1008</v>
      </c>
      <c r="AW67" s="705"/>
      <c r="AX67" s="694"/>
      <c r="AY67" s="694"/>
      <c r="AZ67" s="706"/>
      <c r="BA67" s="705"/>
      <c r="BB67" s="706"/>
      <c r="BC67" s="715"/>
      <c r="BD67" s="694">
        <f t="shared" si="117"/>
        <v>1008</v>
      </c>
      <c r="BE67" s="694"/>
      <c r="BF67" s="694" t="s">
        <v>102</v>
      </c>
      <c r="BG67" s="694"/>
      <c r="BH67" s="694"/>
      <c r="BI67" s="694"/>
      <c r="BJ67" s="694"/>
      <c r="BK67" s="694"/>
      <c r="BL67" s="694"/>
      <c r="BM67" s="721"/>
      <c r="BN67" s="694"/>
      <c r="BO67" s="721">
        <f>I67</f>
        <v>1008</v>
      </c>
      <c r="BP67" s="694">
        <f>I67</f>
        <v>1008</v>
      </c>
      <c r="BQ67" s="721">
        <f t="shared" si="1"/>
        <v>239033</v>
      </c>
      <c r="BR67" s="721">
        <f t="shared" ref="BR67:BY67" si="133">BR69-BI67</f>
        <v>17075.5</v>
      </c>
      <c r="BS67" s="721">
        <f t="shared" si="133"/>
        <v>-1002</v>
      </c>
      <c r="BT67" s="721">
        <f t="shared" si="133"/>
        <v>-1002</v>
      </c>
      <c r="BU67" s="721">
        <f t="shared" si="133"/>
        <v>-1002</v>
      </c>
      <c r="BV67" s="721">
        <f t="shared" si="133"/>
        <v>-1002</v>
      </c>
      <c r="BW67" s="721">
        <f t="shared" si="133"/>
        <v>-1002</v>
      </c>
      <c r="BX67" s="721">
        <f t="shared" si="133"/>
        <v>-2010</v>
      </c>
      <c r="BY67" s="721">
        <f t="shared" si="133"/>
        <v>-2010</v>
      </c>
      <c r="BZ67" s="657"/>
      <c r="CA67" s="729"/>
      <c r="CB67" s="729"/>
      <c r="CC67" s="729"/>
      <c r="CD67" s="729"/>
      <c r="CE67" s="729"/>
      <c r="CF67" s="729"/>
      <c r="CG67" s="729"/>
      <c r="CH67" s="729"/>
      <c r="CI67" s="729"/>
      <c r="CJ67" s="729"/>
      <c r="CK67" s="729"/>
      <c r="CL67" s="729"/>
      <c r="CM67" s="729"/>
      <c r="CN67" s="729"/>
      <c r="CO67" s="729"/>
      <c r="CP67" s="729"/>
      <c r="CQ67" s="729"/>
      <c r="CR67" s="729"/>
      <c r="CS67" s="729"/>
      <c r="CT67" s="729"/>
      <c r="CU67" s="729"/>
      <c r="CV67" s="729"/>
      <c r="CW67" s="729"/>
      <c r="CX67" s="729"/>
      <c r="CY67" s="729"/>
      <c r="CZ67" s="729"/>
      <c r="DA67" s="729"/>
      <c r="DB67" s="729"/>
      <c r="DC67" s="729"/>
      <c r="DD67" s="729"/>
      <c r="DE67" s="729"/>
      <c r="DF67" s="729"/>
      <c r="DG67" s="729"/>
      <c r="DH67" s="729"/>
      <c r="DI67" s="729"/>
      <c r="DJ67" s="729"/>
      <c r="DK67" s="729"/>
      <c r="DL67" s="729"/>
      <c r="DM67" s="729"/>
      <c r="DN67" s="729"/>
      <c r="DO67" s="729"/>
      <c r="DP67" s="729"/>
      <c r="DQ67" s="729"/>
      <c r="DR67" s="729"/>
      <c r="DS67" s="729"/>
      <c r="DT67" s="729"/>
      <c r="DU67" s="729"/>
      <c r="DV67" s="729"/>
      <c r="DW67" s="729"/>
      <c r="DX67" s="729"/>
      <c r="DY67" s="729"/>
      <c r="DZ67" s="729"/>
      <c r="EA67" s="729"/>
      <c r="EB67" s="729"/>
      <c r="EC67" s="729"/>
      <c r="ED67" s="729"/>
      <c r="EE67" s="729"/>
      <c r="EF67" s="729"/>
      <c r="EG67" s="729"/>
      <c r="EH67" s="729"/>
      <c r="EI67" s="729"/>
      <c r="EJ67" s="729"/>
      <c r="EK67" s="729"/>
      <c r="EL67" s="729"/>
      <c r="EM67" s="729"/>
      <c r="EN67" s="729"/>
      <c r="EO67" s="729"/>
      <c r="EP67" s="729"/>
      <c r="EQ67" s="729"/>
      <c r="ER67" s="729"/>
      <c r="ES67" s="729"/>
      <c r="ET67" s="729"/>
      <c r="EU67" s="729"/>
      <c r="EV67" s="729"/>
      <c r="EW67" s="729"/>
      <c r="EX67" s="729"/>
      <c r="EY67" s="729"/>
      <c r="EZ67" s="729"/>
      <c r="FA67" s="729"/>
      <c r="FB67" s="729"/>
      <c r="FC67" s="729"/>
      <c r="FD67" s="729"/>
      <c r="FE67" s="729"/>
      <c r="FF67" s="729"/>
      <c r="FG67" s="729"/>
      <c r="FH67" s="729"/>
      <c r="FI67" s="729"/>
      <c r="FJ67" s="729"/>
      <c r="FK67" s="729"/>
      <c r="FL67" s="729"/>
      <c r="FM67" s="729"/>
      <c r="FN67" s="729"/>
      <c r="FO67" s="729"/>
      <c r="FP67" s="729"/>
      <c r="FQ67" s="729"/>
      <c r="FR67" s="729"/>
      <c r="FS67" s="729"/>
      <c r="FT67" s="729"/>
      <c r="FU67" s="729"/>
      <c r="FV67" s="729"/>
      <c r="FW67" s="729"/>
      <c r="FX67" s="729"/>
      <c r="FY67" s="729"/>
      <c r="FZ67" s="729"/>
      <c r="GA67" s="729"/>
      <c r="GB67" s="729"/>
      <c r="GC67" s="729"/>
      <c r="GD67" s="729"/>
      <c r="GE67" s="729"/>
      <c r="GF67" s="729"/>
      <c r="GG67" s="729"/>
      <c r="GH67" s="729"/>
      <c r="GI67" s="729"/>
      <c r="GJ67" s="729"/>
      <c r="GK67" s="729"/>
      <c r="GL67" s="729"/>
      <c r="GM67" s="729"/>
      <c r="GN67" s="729"/>
      <c r="GO67" s="729"/>
      <c r="GP67" s="729"/>
      <c r="GQ67" s="729"/>
      <c r="GR67" s="729"/>
      <c r="GS67" s="729"/>
      <c r="GT67" s="729"/>
      <c r="GU67" s="729"/>
      <c r="GV67" s="729"/>
      <c r="GW67" s="729"/>
      <c r="GX67" s="729"/>
      <c r="GY67" s="729"/>
      <c r="GZ67" s="729"/>
      <c r="HA67" s="729"/>
      <c r="HB67" s="729"/>
      <c r="HC67" s="729"/>
      <c r="HD67" s="729"/>
      <c r="HE67" s="729"/>
      <c r="HF67" s="729"/>
      <c r="HG67" s="729"/>
      <c r="HH67" s="729"/>
      <c r="HI67" s="729"/>
      <c r="HJ67" s="729"/>
      <c r="HK67" s="729"/>
      <c r="HL67" s="729"/>
      <c r="HM67" s="729"/>
      <c r="HN67" s="729"/>
      <c r="HO67" s="729"/>
      <c r="HP67" s="729"/>
      <c r="HQ67" s="729"/>
      <c r="HR67" s="729"/>
      <c r="HS67" s="729"/>
      <c r="HT67" s="729"/>
      <c r="HU67" s="729"/>
      <c r="HV67" s="729"/>
      <c r="HW67" s="729"/>
      <c r="HX67" s="729"/>
      <c r="HY67" s="729"/>
      <c r="HZ67" s="729"/>
      <c r="IA67" s="729"/>
      <c r="IB67" s="729"/>
      <c r="IC67" s="729"/>
      <c r="ID67" s="729"/>
      <c r="IE67" s="729"/>
    </row>
    <row r="68" s="625" customFormat="1" ht="32" customHeight="1" spans="1:239">
      <c r="A68" s="651">
        <v>45754</v>
      </c>
      <c r="B68" s="643" t="s">
        <v>1693</v>
      </c>
      <c r="C68" s="644" t="s">
        <v>119</v>
      </c>
      <c r="D68" s="645">
        <v>4500162730</v>
      </c>
      <c r="E68" s="650">
        <v>15680783</v>
      </c>
      <c r="F68" s="645" t="s">
        <v>1694</v>
      </c>
      <c r="G68" s="649" t="s">
        <v>1695</v>
      </c>
      <c r="H68" s="648" t="s">
        <v>1696</v>
      </c>
      <c r="I68" s="657">
        <v>1980</v>
      </c>
      <c r="J68" s="657">
        <v>0</v>
      </c>
      <c r="K68" s="657">
        <v>45</v>
      </c>
      <c r="L68" s="657">
        <f t="shared" si="120"/>
        <v>44</v>
      </c>
      <c r="M68" s="658">
        <v>45856</v>
      </c>
      <c r="N68" s="658">
        <v>45852</v>
      </c>
      <c r="O68" s="659" t="s">
        <v>1697</v>
      </c>
      <c r="P68" s="659" t="s">
        <v>93</v>
      </c>
      <c r="Q68" s="659" t="s">
        <v>1698</v>
      </c>
      <c r="R68" s="666" t="s">
        <v>1699</v>
      </c>
      <c r="S68" s="666"/>
      <c r="T68" s="666" t="s">
        <v>1700</v>
      </c>
      <c r="U68" s="666"/>
      <c r="V68" s="666" t="s">
        <v>1701</v>
      </c>
      <c r="W68" s="669" t="s">
        <v>1702</v>
      </c>
      <c r="X68" s="657" t="s">
        <v>233</v>
      </c>
      <c r="Y68" s="681">
        <v>320.8596</v>
      </c>
      <c r="Z68" s="682">
        <v>14117.8224</v>
      </c>
      <c r="AA68" s="657" t="s">
        <v>1703</v>
      </c>
      <c r="AB68" s="657" t="s">
        <v>1695</v>
      </c>
      <c r="AC68" s="657" t="s">
        <v>101</v>
      </c>
      <c r="AD68" s="683"/>
      <c r="AE68" s="683"/>
      <c r="AF68" s="785"/>
      <c r="AG68" s="683">
        <f>I68</f>
        <v>1980</v>
      </c>
      <c r="AH68" s="683"/>
      <c r="AI68" s="683"/>
      <c r="AJ68" s="694">
        <v>1980</v>
      </c>
      <c r="AK68" s="694"/>
      <c r="AL68" s="694"/>
      <c r="AM68" s="694"/>
      <c r="AN68" s="695"/>
      <c r="AO68" s="705"/>
      <c r="AP68" s="694"/>
      <c r="AQ68" s="694">
        <f>I68/4</f>
        <v>495</v>
      </c>
      <c r="AR68" s="706"/>
      <c r="AS68" s="705">
        <f>I68/4</f>
        <v>495</v>
      </c>
      <c r="AT68" s="694">
        <f>I68/4</f>
        <v>495</v>
      </c>
      <c r="AU68" s="694"/>
      <c r="AV68" s="706">
        <f>I68/4</f>
        <v>495</v>
      </c>
      <c r="AW68" s="705"/>
      <c r="AX68" s="694"/>
      <c r="AY68" s="694"/>
      <c r="AZ68" s="706"/>
      <c r="BA68" s="705"/>
      <c r="BB68" s="706"/>
      <c r="BC68" s="715"/>
      <c r="BD68" s="694">
        <f t="shared" si="117"/>
        <v>1980</v>
      </c>
      <c r="BE68" s="694"/>
      <c r="BF68" s="694">
        <f>I68</f>
        <v>1980</v>
      </c>
      <c r="BG68" s="694" t="s">
        <v>102</v>
      </c>
      <c r="BH68" s="694"/>
      <c r="BI68" s="694">
        <v>495</v>
      </c>
      <c r="BJ68" s="694">
        <v>495</v>
      </c>
      <c r="BK68" s="694">
        <v>495</v>
      </c>
      <c r="BL68" s="694">
        <v>495</v>
      </c>
      <c r="BM68" s="721">
        <v>495</v>
      </c>
      <c r="BN68" s="694">
        <v>495</v>
      </c>
      <c r="BO68" s="721">
        <v>495</v>
      </c>
      <c r="BP68" s="694">
        <v>495</v>
      </c>
      <c r="BQ68" s="721">
        <f t="shared" ref="BQ68:BQ74" si="134">$BQ$119+BJ68+BL68+BN68+BP68</f>
        <v>240005</v>
      </c>
      <c r="BR68" s="721">
        <f t="shared" ref="BR68:BY68" si="135">BR62-BI68</f>
        <v>17570.5</v>
      </c>
      <c r="BS68" s="721">
        <f t="shared" si="135"/>
        <v>-507</v>
      </c>
      <c r="BT68" s="721">
        <f t="shared" si="135"/>
        <v>-507</v>
      </c>
      <c r="BU68" s="721">
        <f t="shared" si="135"/>
        <v>-507</v>
      </c>
      <c r="BV68" s="721">
        <f t="shared" si="135"/>
        <v>-507</v>
      </c>
      <c r="BW68" s="721">
        <f t="shared" si="135"/>
        <v>-507</v>
      </c>
      <c r="BX68" s="721">
        <f t="shared" si="135"/>
        <v>-507</v>
      </c>
      <c r="BY68" s="721">
        <f t="shared" si="135"/>
        <v>-507</v>
      </c>
      <c r="BZ68" s="657"/>
      <c r="CA68" s="729"/>
      <c r="CB68" s="729"/>
      <c r="CC68" s="729"/>
      <c r="CD68" s="729"/>
      <c r="CE68" s="729"/>
      <c r="CF68" s="729"/>
      <c r="CG68" s="729"/>
      <c r="CH68" s="729"/>
      <c r="CI68" s="729"/>
      <c r="CJ68" s="729"/>
      <c r="CK68" s="729"/>
      <c r="CL68" s="729"/>
      <c r="CM68" s="729"/>
      <c r="CN68" s="729"/>
      <c r="CO68" s="729"/>
      <c r="CP68" s="729"/>
      <c r="CQ68" s="729"/>
      <c r="CR68" s="729"/>
      <c r="CS68" s="729"/>
      <c r="CT68" s="729"/>
      <c r="CU68" s="729"/>
      <c r="CV68" s="729"/>
      <c r="CW68" s="729"/>
      <c r="CX68" s="729"/>
      <c r="CY68" s="729"/>
      <c r="CZ68" s="729"/>
      <c r="DA68" s="729"/>
      <c r="DB68" s="729"/>
      <c r="DC68" s="729"/>
      <c r="DD68" s="729"/>
      <c r="DE68" s="729"/>
      <c r="DF68" s="729"/>
      <c r="DG68" s="729"/>
      <c r="DH68" s="729"/>
      <c r="DI68" s="729"/>
      <c r="DJ68" s="729"/>
      <c r="DK68" s="729"/>
      <c r="DL68" s="729"/>
      <c r="DM68" s="729"/>
      <c r="DN68" s="729"/>
      <c r="DO68" s="729"/>
      <c r="DP68" s="729"/>
      <c r="DQ68" s="729"/>
      <c r="DR68" s="729"/>
      <c r="DS68" s="729"/>
      <c r="DT68" s="729"/>
      <c r="DU68" s="729"/>
      <c r="DV68" s="729"/>
      <c r="DW68" s="729"/>
      <c r="DX68" s="729"/>
      <c r="DY68" s="729"/>
      <c r="DZ68" s="729"/>
      <c r="EA68" s="729"/>
      <c r="EB68" s="729"/>
      <c r="EC68" s="729"/>
      <c r="ED68" s="729"/>
      <c r="EE68" s="729"/>
      <c r="EF68" s="729"/>
      <c r="EG68" s="729"/>
      <c r="EH68" s="729"/>
      <c r="EI68" s="729"/>
      <c r="EJ68" s="729"/>
      <c r="EK68" s="729"/>
      <c r="EL68" s="729"/>
      <c r="EM68" s="729"/>
      <c r="EN68" s="729"/>
      <c r="EO68" s="729"/>
      <c r="EP68" s="729"/>
      <c r="EQ68" s="729"/>
      <c r="ER68" s="729"/>
      <c r="ES68" s="729"/>
      <c r="ET68" s="729"/>
      <c r="EU68" s="729"/>
      <c r="EV68" s="729"/>
      <c r="EW68" s="729"/>
      <c r="EX68" s="729"/>
      <c r="EY68" s="729"/>
      <c r="EZ68" s="729"/>
      <c r="FA68" s="729"/>
      <c r="FB68" s="729"/>
      <c r="FC68" s="729"/>
      <c r="FD68" s="729"/>
      <c r="FE68" s="729"/>
      <c r="FF68" s="729"/>
      <c r="FG68" s="729"/>
      <c r="FH68" s="729"/>
      <c r="FI68" s="729"/>
      <c r="FJ68" s="729"/>
      <c r="FK68" s="729"/>
      <c r="FL68" s="729"/>
      <c r="FM68" s="729"/>
      <c r="FN68" s="729"/>
      <c r="FO68" s="729"/>
      <c r="FP68" s="729"/>
      <c r="FQ68" s="729"/>
      <c r="FR68" s="729"/>
      <c r="FS68" s="729"/>
      <c r="FT68" s="729"/>
      <c r="FU68" s="729"/>
      <c r="FV68" s="729"/>
      <c r="FW68" s="729"/>
      <c r="FX68" s="729"/>
      <c r="FY68" s="729"/>
      <c r="FZ68" s="729"/>
      <c r="GA68" s="729"/>
      <c r="GB68" s="729"/>
      <c r="GC68" s="729"/>
      <c r="GD68" s="729"/>
      <c r="GE68" s="729"/>
      <c r="GF68" s="729"/>
      <c r="GG68" s="729"/>
      <c r="GH68" s="729"/>
      <c r="GI68" s="729"/>
      <c r="GJ68" s="729"/>
      <c r="GK68" s="729"/>
      <c r="GL68" s="729"/>
      <c r="GM68" s="729"/>
      <c r="GN68" s="729"/>
      <c r="GO68" s="729"/>
      <c r="GP68" s="729"/>
      <c r="GQ68" s="729"/>
      <c r="GR68" s="729"/>
      <c r="GS68" s="729"/>
      <c r="GT68" s="729"/>
      <c r="GU68" s="729"/>
      <c r="GV68" s="729"/>
      <c r="GW68" s="729"/>
      <c r="GX68" s="729"/>
      <c r="GY68" s="729"/>
      <c r="GZ68" s="729"/>
      <c r="HA68" s="729"/>
      <c r="HB68" s="729"/>
      <c r="HC68" s="729"/>
      <c r="HD68" s="729"/>
      <c r="HE68" s="729"/>
      <c r="HF68" s="729"/>
      <c r="HG68" s="729"/>
      <c r="HH68" s="729"/>
      <c r="HI68" s="729"/>
      <c r="HJ68" s="729"/>
      <c r="HK68" s="729"/>
      <c r="HL68" s="729"/>
      <c r="HM68" s="729"/>
      <c r="HN68" s="729"/>
      <c r="HO68" s="729"/>
      <c r="HP68" s="729"/>
      <c r="HQ68" s="729"/>
      <c r="HR68" s="729"/>
      <c r="HS68" s="729"/>
      <c r="HT68" s="729"/>
      <c r="HU68" s="729"/>
      <c r="HV68" s="729"/>
      <c r="HW68" s="729"/>
      <c r="HX68" s="729"/>
      <c r="HY68" s="729"/>
      <c r="HZ68" s="729"/>
      <c r="IA68" s="729"/>
      <c r="IB68" s="729"/>
      <c r="IC68" s="729"/>
      <c r="ID68" s="729"/>
      <c r="IE68" s="729"/>
    </row>
    <row r="69" s="625" customFormat="1" ht="32" customHeight="1" spans="1:239">
      <c r="A69" s="651">
        <v>45754</v>
      </c>
      <c r="B69" s="643" t="s">
        <v>1693</v>
      </c>
      <c r="C69" s="644" t="s">
        <v>119</v>
      </c>
      <c r="D69" s="645">
        <v>4500162730</v>
      </c>
      <c r="E69" s="650">
        <v>15680799</v>
      </c>
      <c r="F69" s="645" t="s">
        <v>1704</v>
      </c>
      <c r="G69" s="649" t="s">
        <v>1695</v>
      </c>
      <c r="H69" s="648" t="s">
        <v>1696</v>
      </c>
      <c r="I69" s="657">
        <v>1980</v>
      </c>
      <c r="J69" s="657">
        <v>0</v>
      </c>
      <c r="K69" s="657">
        <v>45</v>
      </c>
      <c r="L69" s="657">
        <f t="shared" si="120"/>
        <v>44</v>
      </c>
      <c r="M69" s="658">
        <v>45856</v>
      </c>
      <c r="N69" s="658">
        <v>45852</v>
      </c>
      <c r="O69" s="659" t="s">
        <v>1697</v>
      </c>
      <c r="P69" s="659" t="s">
        <v>93</v>
      </c>
      <c r="Q69" s="659" t="s">
        <v>1698</v>
      </c>
      <c r="R69" s="666" t="s">
        <v>1699</v>
      </c>
      <c r="S69" s="666"/>
      <c r="T69" s="666" t="s">
        <v>1700</v>
      </c>
      <c r="U69" s="666"/>
      <c r="V69" s="666" t="s">
        <v>1701</v>
      </c>
      <c r="W69" s="669" t="s">
        <v>1702</v>
      </c>
      <c r="X69" s="657" t="s">
        <v>233</v>
      </c>
      <c r="Y69" s="681">
        <v>348.9015</v>
      </c>
      <c r="Z69" s="682">
        <v>15351.666</v>
      </c>
      <c r="AA69" s="643" t="s">
        <v>1705</v>
      </c>
      <c r="AB69" s="657" t="s">
        <v>1695</v>
      </c>
      <c r="AC69" s="657" t="s">
        <v>101</v>
      </c>
      <c r="AD69" s="683"/>
      <c r="AE69" s="683"/>
      <c r="AF69" s="785"/>
      <c r="AG69" s="683">
        <f>I69</f>
        <v>1980</v>
      </c>
      <c r="AH69" s="683"/>
      <c r="AI69" s="683"/>
      <c r="AJ69" s="694">
        <v>1980</v>
      </c>
      <c r="AK69" s="694"/>
      <c r="AL69" s="694"/>
      <c r="AM69" s="694"/>
      <c r="AN69" s="695"/>
      <c r="AO69" s="705"/>
      <c r="AP69" s="694"/>
      <c r="AQ69" s="694">
        <f>I69/4</f>
        <v>495</v>
      </c>
      <c r="AR69" s="706"/>
      <c r="AS69" s="705">
        <f>I69/4</f>
        <v>495</v>
      </c>
      <c r="AT69" s="694">
        <f>I69/4</f>
        <v>495</v>
      </c>
      <c r="AU69" s="694"/>
      <c r="AV69" s="706">
        <f>I69/4</f>
        <v>495</v>
      </c>
      <c r="AW69" s="705"/>
      <c r="AX69" s="694"/>
      <c r="AY69" s="694"/>
      <c r="AZ69" s="706"/>
      <c r="BA69" s="705"/>
      <c r="BB69" s="706"/>
      <c r="BC69" s="715"/>
      <c r="BD69" s="694">
        <f t="shared" si="117"/>
        <v>1980</v>
      </c>
      <c r="BE69" s="694"/>
      <c r="BF69" s="694">
        <f>I69</f>
        <v>1980</v>
      </c>
      <c r="BG69" s="694" t="s">
        <v>102</v>
      </c>
      <c r="BH69" s="694"/>
      <c r="BI69" s="694">
        <v>495</v>
      </c>
      <c r="BJ69" s="694">
        <v>495</v>
      </c>
      <c r="BK69" s="694">
        <v>495</v>
      </c>
      <c r="BL69" s="694">
        <v>495</v>
      </c>
      <c r="BM69" s="721">
        <v>495</v>
      </c>
      <c r="BN69" s="694">
        <v>495</v>
      </c>
      <c r="BO69" s="721">
        <v>495</v>
      </c>
      <c r="BP69" s="694">
        <v>495</v>
      </c>
      <c r="BQ69" s="721">
        <f t="shared" si="134"/>
        <v>240005</v>
      </c>
      <c r="BR69" s="721">
        <f t="shared" ref="BR69:BY69" si="136">BR68-BI69</f>
        <v>17075.5</v>
      </c>
      <c r="BS69" s="721">
        <f t="shared" si="136"/>
        <v>-1002</v>
      </c>
      <c r="BT69" s="721">
        <f t="shared" si="136"/>
        <v>-1002</v>
      </c>
      <c r="BU69" s="721">
        <f t="shared" si="136"/>
        <v>-1002</v>
      </c>
      <c r="BV69" s="721">
        <f t="shared" si="136"/>
        <v>-1002</v>
      </c>
      <c r="BW69" s="721">
        <f t="shared" si="136"/>
        <v>-1002</v>
      </c>
      <c r="BX69" s="721">
        <f t="shared" si="136"/>
        <v>-1002</v>
      </c>
      <c r="BY69" s="721">
        <f t="shared" si="136"/>
        <v>-1002</v>
      </c>
      <c r="BZ69" s="657"/>
      <c r="CA69" s="729"/>
      <c r="CB69" s="729"/>
      <c r="CC69" s="729"/>
      <c r="CD69" s="729"/>
      <c r="CE69" s="729"/>
      <c r="CF69" s="729"/>
      <c r="CG69" s="729"/>
      <c r="CH69" s="729"/>
      <c r="CI69" s="729"/>
      <c r="CJ69" s="729"/>
      <c r="CK69" s="729"/>
      <c r="CL69" s="729"/>
      <c r="CM69" s="729"/>
      <c r="CN69" s="729"/>
      <c r="CO69" s="729"/>
      <c r="CP69" s="729"/>
      <c r="CQ69" s="729"/>
      <c r="CR69" s="729"/>
      <c r="CS69" s="729"/>
      <c r="CT69" s="729"/>
      <c r="CU69" s="729"/>
      <c r="CV69" s="729"/>
      <c r="CW69" s="729"/>
      <c r="CX69" s="729"/>
      <c r="CY69" s="729"/>
      <c r="CZ69" s="729"/>
      <c r="DA69" s="729"/>
      <c r="DB69" s="729"/>
      <c r="DC69" s="729"/>
      <c r="DD69" s="729"/>
      <c r="DE69" s="729"/>
      <c r="DF69" s="729"/>
      <c r="DG69" s="729"/>
      <c r="DH69" s="729"/>
      <c r="DI69" s="729"/>
      <c r="DJ69" s="729"/>
      <c r="DK69" s="729"/>
      <c r="DL69" s="729"/>
      <c r="DM69" s="729"/>
      <c r="DN69" s="729"/>
      <c r="DO69" s="729"/>
      <c r="DP69" s="729"/>
      <c r="DQ69" s="729"/>
      <c r="DR69" s="729"/>
      <c r="DS69" s="729"/>
      <c r="DT69" s="729"/>
      <c r="DU69" s="729"/>
      <c r="DV69" s="729"/>
      <c r="DW69" s="729"/>
      <c r="DX69" s="729"/>
      <c r="DY69" s="729"/>
      <c r="DZ69" s="729"/>
      <c r="EA69" s="729"/>
      <c r="EB69" s="729"/>
      <c r="EC69" s="729"/>
      <c r="ED69" s="729"/>
      <c r="EE69" s="729"/>
      <c r="EF69" s="729"/>
      <c r="EG69" s="729"/>
      <c r="EH69" s="729"/>
      <c r="EI69" s="729"/>
      <c r="EJ69" s="729"/>
      <c r="EK69" s="729"/>
      <c r="EL69" s="729"/>
      <c r="EM69" s="729"/>
      <c r="EN69" s="729"/>
      <c r="EO69" s="729"/>
      <c r="EP69" s="729"/>
      <c r="EQ69" s="729"/>
      <c r="ER69" s="729"/>
      <c r="ES69" s="729"/>
      <c r="ET69" s="729"/>
      <c r="EU69" s="729"/>
      <c r="EV69" s="729"/>
      <c r="EW69" s="729"/>
      <c r="EX69" s="729"/>
      <c r="EY69" s="729"/>
      <c r="EZ69" s="729"/>
      <c r="FA69" s="729"/>
      <c r="FB69" s="729"/>
      <c r="FC69" s="729"/>
      <c r="FD69" s="729"/>
      <c r="FE69" s="729"/>
      <c r="FF69" s="729"/>
      <c r="FG69" s="729"/>
      <c r="FH69" s="729"/>
      <c r="FI69" s="729"/>
      <c r="FJ69" s="729"/>
      <c r="FK69" s="729"/>
      <c r="FL69" s="729"/>
      <c r="FM69" s="729"/>
      <c r="FN69" s="729"/>
      <c r="FO69" s="729"/>
      <c r="FP69" s="729"/>
      <c r="FQ69" s="729"/>
      <c r="FR69" s="729"/>
      <c r="FS69" s="729"/>
      <c r="FT69" s="729"/>
      <c r="FU69" s="729"/>
      <c r="FV69" s="729"/>
      <c r="FW69" s="729"/>
      <c r="FX69" s="729"/>
      <c r="FY69" s="729"/>
      <c r="FZ69" s="729"/>
      <c r="GA69" s="729"/>
      <c r="GB69" s="729"/>
      <c r="GC69" s="729"/>
      <c r="GD69" s="729"/>
      <c r="GE69" s="729"/>
      <c r="GF69" s="729"/>
      <c r="GG69" s="729"/>
      <c r="GH69" s="729"/>
      <c r="GI69" s="729"/>
      <c r="GJ69" s="729"/>
      <c r="GK69" s="729"/>
      <c r="GL69" s="729"/>
      <c r="GM69" s="729"/>
      <c r="GN69" s="729"/>
      <c r="GO69" s="729"/>
      <c r="GP69" s="729"/>
      <c r="GQ69" s="729"/>
      <c r="GR69" s="729"/>
      <c r="GS69" s="729"/>
      <c r="GT69" s="729"/>
      <c r="GU69" s="729"/>
      <c r="GV69" s="729"/>
      <c r="GW69" s="729"/>
      <c r="GX69" s="729"/>
      <c r="GY69" s="729"/>
      <c r="GZ69" s="729"/>
      <c r="HA69" s="729"/>
      <c r="HB69" s="729"/>
      <c r="HC69" s="729"/>
      <c r="HD69" s="729"/>
      <c r="HE69" s="729"/>
      <c r="HF69" s="729"/>
      <c r="HG69" s="729"/>
      <c r="HH69" s="729"/>
      <c r="HI69" s="729"/>
      <c r="HJ69" s="729"/>
      <c r="HK69" s="729"/>
      <c r="HL69" s="729"/>
      <c r="HM69" s="729"/>
      <c r="HN69" s="729"/>
      <c r="HO69" s="729"/>
      <c r="HP69" s="729"/>
      <c r="HQ69" s="729"/>
      <c r="HR69" s="729"/>
      <c r="HS69" s="729"/>
      <c r="HT69" s="729"/>
      <c r="HU69" s="729"/>
      <c r="HV69" s="729"/>
      <c r="HW69" s="729"/>
      <c r="HX69" s="729"/>
      <c r="HY69" s="729"/>
      <c r="HZ69" s="729"/>
      <c r="IA69" s="729"/>
      <c r="IB69" s="729"/>
      <c r="IC69" s="729"/>
      <c r="ID69" s="729"/>
      <c r="IE69" s="729"/>
    </row>
    <row r="70" s="625" customFormat="1" ht="32" customHeight="1" spans="1:16379">
      <c r="A70" s="651">
        <v>45812</v>
      </c>
      <c r="B70" s="643" t="s">
        <v>572</v>
      </c>
      <c r="C70" s="644" t="s">
        <v>573</v>
      </c>
      <c r="D70" s="645">
        <v>4500168727</v>
      </c>
      <c r="E70" s="646"/>
      <c r="F70" s="645" t="s">
        <v>1706</v>
      </c>
      <c r="G70" s="649" t="s">
        <v>1707</v>
      </c>
      <c r="H70" s="648" t="s">
        <v>1634</v>
      </c>
      <c r="I70" s="657">
        <v>1168</v>
      </c>
      <c r="J70" s="657">
        <v>0</v>
      </c>
      <c r="K70" s="657">
        <v>4</v>
      </c>
      <c r="L70" s="657">
        <f t="shared" si="120"/>
        <v>292</v>
      </c>
      <c r="M70" s="658">
        <v>45848</v>
      </c>
      <c r="N70" s="658">
        <v>45845</v>
      </c>
      <c r="O70" s="659"/>
      <c r="P70" s="659" t="s">
        <v>93</v>
      </c>
      <c r="Q70" s="659" t="s">
        <v>974</v>
      </c>
      <c r="R70" s="666" t="s">
        <v>1009</v>
      </c>
      <c r="S70" s="666"/>
      <c r="T70" s="666" t="s">
        <v>1010</v>
      </c>
      <c r="U70" s="666"/>
      <c r="V70" s="666"/>
      <c r="W70" s="669" t="s">
        <v>1682</v>
      </c>
      <c r="X70" s="657" t="s">
        <v>672</v>
      </c>
      <c r="Y70" s="681">
        <v>7.1595</v>
      </c>
      <c r="Z70" s="682">
        <f>Y70*I70</f>
        <v>8362.296</v>
      </c>
      <c r="AA70" s="657" t="s">
        <v>1015</v>
      </c>
      <c r="AB70" s="649" t="s">
        <v>1708</v>
      </c>
      <c r="AC70" s="657" t="s">
        <v>101</v>
      </c>
      <c r="AD70" s="683">
        <f>I70</f>
        <v>1168</v>
      </c>
      <c r="AE70" s="683"/>
      <c r="AF70" s="786"/>
      <c r="AG70" s="683"/>
      <c r="AH70" s="683"/>
      <c r="AI70" s="694"/>
      <c r="AJ70" s="694">
        <f>I70</f>
        <v>1168</v>
      </c>
      <c r="AK70" s="694"/>
      <c r="AL70" s="694"/>
      <c r="AM70" s="695"/>
      <c r="AN70" s="695"/>
      <c r="AO70" s="705"/>
      <c r="AP70" s="694"/>
      <c r="AQ70" s="694"/>
      <c r="AR70" s="706"/>
      <c r="AS70" s="705"/>
      <c r="AT70" s="694"/>
      <c r="AU70" s="694"/>
      <c r="AV70" s="706">
        <f>I70</f>
        <v>1168</v>
      </c>
      <c r="AW70" s="705"/>
      <c r="AX70" s="694"/>
      <c r="AY70" s="694"/>
      <c r="AZ70" s="706"/>
      <c r="BA70" s="705"/>
      <c r="BB70" s="706"/>
      <c r="BC70" s="694"/>
      <c r="BD70" s="694">
        <f t="shared" si="117"/>
        <v>1168</v>
      </c>
      <c r="BE70" s="694"/>
      <c r="BF70" s="694"/>
      <c r="BG70" s="694" t="s">
        <v>102</v>
      </c>
      <c r="BH70" s="694"/>
      <c r="BI70" s="694"/>
      <c r="BJ70" s="694"/>
      <c r="BK70" s="694"/>
      <c r="BL70" s="721"/>
      <c r="BM70" s="694"/>
      <c r="BN70" s="721"/>
      <c r="BO70" s="721">
        <f>I70</f>
        <v>1168</v>
      </c>
      <c r="BP70" s="694">
        <f>I70</f>
        <v>1168</v>
      </c>
      <c r="BQ70" s="721">
        <f t="shared" si="134"/>
        <v>239193</v>
      </c>
      <c r="BR70" s="721">
        <f>取消单!BR87-BI70</f>
        <v>18077.5</v>
      </c>
      <c r="BS70" s="721">
        <f>取消单!BS87-BJ70</f>
        <v>0</v>
      </c>
      <c r="BT70" s="721">
        <f>取消单!BT87-BK70</f>
        <v>0</v>
      </c>
      <c r="BU70" s="721">
        <f>取消单!BU87-BL70</f>
        <v>0</v>
      </c>
      <c r="BV70" s="721">
        <f>取消单!BV87-BM70</f>
        <v>0</v>
      </c>
      <c r="BW70" s="721">
        <f>取消单!BW87-BN70</f>
        <v>0</v>
      </c>
      <c r="BX70" s="721">
        <f>取消单!BX87-BO70</f>
        <v>-1168</v>
      </c>
      <c r="BY70" s="721">
        <f>取消单!BY87-BP70</f>
        <v>-1168</v>
      </c>
      <c r="BZ70" s="657"/>
      <c r="CA70" s="729"/>
      <c r="CB70" s="729"/>
      <c r="CC70" s="729"/>
      <c r="CD70" s="729"/>
      <c r="CE70" s="729"/>
      <c r="CF70" s="729"/>
      <c r="CG70" s="729"/>
      <c r="CH70" s="729"/>
      <c r="CI70" s="729"/>
      <c r="CJ70" s="729"/>
      <c r="CK70" s="729"/>
      <c r="CL70" s="729"/>
      <c r="CM70" s="729"/>
      <c r="CN70" s="729"/>
      <c r="CO70" s="729"/>
      <c r="CP70" s="729"/>
      <c r="CQ70" s="729"/>
      <c r="CR70" s="729"/>
      <c r="CS70" s="729"/>
      <c r="CT70" s="729"/>
      <c r="CU70" s="729"/>
      <c r="CV70" s="729"/>
      <c r="CW70" s="729"/>
      <c r="CX70" s="729"/>
      <c r="CY70" s="729"/>
      <c r="CZ70" s="729"/>
      <c r="DA70" s="729"/>
      <c r="DB70" s="729"/>
      <c r="DC70" s="729"/>
      <c r="DD70" s="729"/>
      <c r="DE70" s="729"/>
      <c r="DF70" s="729"/>
      <c r="DG70" s="729"/>
      <c r="DH70" s="729"/>
      <c r="DI70" s="729"/>
      <c r="DJ70" s="729"/>
      <c r="DK70" s="729"/>
      <c r="DL70" s="729"/>
      <c r="DM70" s="729"/>
      <c r="DN70" s="729"/>
      <c r="DO70" s="729"/>
      <c r="DP70" s="729"/>
      <c r="DQ70" s="729"/>
      <c r="DR70" s="729"/>
      <c r="DS70" s="729"/>
      <c r="DT70" s="729"/>
      <c r="DU70" s="729"/>
      <c r="DV70" s="729"/>
      <c r="DW70" s="729"/>
      <c r="DX70" s="729"/>
      <c r="DY70" s="729"/>
      <c r="DZ70" s="729"/>
      <c r="EA70" s="729"/>
      <c r="EB70" s="729"/>
      <c r="EC70" s="729"/>
      <c r="ED70" s="729"/>
      <c r="EE70" s="729"/>
      <c r="EF70" s="729"/>
      <c r="EG70" s="729"/>
      <c r="EH70" s="729"/>
      <c r="EI70" s="729"/>
      <c r="EJ70" s="729"/>
      <c r="EK70" s="729"/>
      <c r="EL70" s="729"/>
      <c r="EM70" s="729"/>
      <c r="EN70" s="729"/>
      <c r="EO70" s="729"/>
      <c r="EP70" s="729"/>
      <c r="EQ70" s="729"/>
      <c r="ER70" s="729"/>
      <c r="ES70" s="729"/>
      <c r="ET70" s="729"/>
      <c r="EU70" s="729"/>
      <c r="EV70" s="729"/>
      <c r="EW70" s="729"/>
      <c r="EX70" s="729"/>
      <c r="EY70" s="729"/>
      <c r="EZ70" s="729"/>
      <c r="FA70" s="729"/>
      <c r="FB70" s="729"/>
      <c r="FC70" s="729"/>
      <c r="FD70" s="729"/>
      <c r="FE70" s="729"/>
      <c r="FF70" s="729"/>
      <c r="FG70" s="729"/>
      <c r="FH70" s="729"/>
      <c r="FI70" s="729"/>
      <c r="FJ70" s="729"/>
      <c r="FK70" s="729"/>
      <c r="FL70" s="729"/>
      <c r="FM70" s="729"/>
      <c r="FN70" s="729"/>
      <c r="FO70" s="729"/>
      <c r="FP70" s="729"/>
      <c r="FQ70" s="729"/>
      <c r="FR70" s="729"/>
      <c r="FS70" s="729"/>
      <c r="FT70" s="729"/>
      <c r="FU70" s="729"/>
      <c r="FV70" s="729"/>
      <c r="FW70" s="729"/>
      <c r="FX70" s="729"/>
      <c r="FY70" s="729"/>
      <c r="FZ70" s="729"/>
      <c r="GA70" s="729"/>
      <c r="GB70" s="729"/>
      <c r="GC70" s="729"/>
      <c r="GD70" s="729"/>
      <c r="GE70" s="729"/>
      <c r="GF70" s="729"/>
      <c r="GG70" s="729"/>
      <c r="GH70" s="729"/>
      <c r="GI70" s="729"/>
      <c r="GJ70" s="729"/>
      <c r="GK70" s="729"/>
      <c r="GL70" s="729"/>
      <c r="GM70" s="729"/>
      <c r="GN70" s="729"/>
      <c r="GO70" s="729"/>
      <c r="GP70" s="729"/>
      <c r="GQ70" s="729"/>
      <c r="GR70" s="729"/>
      <c r="GS70" s="729"/>
      <c r="GT70" s="729"/>
      <c r="GU70" s="729"/>
      <c r="GV70" s="729"/>
      <c r="GW70" s="729"/>
      <c r="GX70" s="729"/>
      <c r="GY70" s="729"/>
      <c r="GZ70" s="729"/>
      <c r="HA70" s="729"/>
      <c r="HB70" s="729"/>
      <c r="HC70" s="729"/>
      <c r="HD70" s="729"/>
      <c r="HE70" s="729"/>
      <c r="HF70" s="729"/>
      <c r="HG70" s="729"/>
      <c r="HH70" s="729"/>
      <c r="HI70" s="729"/>
      <c r="HJ70" s="729"/>
      <c r="HK70" s="729"/>
      <c r="HL70" s="729"/>
      <c r="HM70" s="729"/>
      <c r="HN70" s="729"/>
      <c r="HO70" s="729"/>
      <c r="HP70" s="729"/>
      <c r="HQ70" s="729"/>
      <c r="HR70" s="729"/>
      <c r="HS70" s="729"/>
      <c r="HT70" s="729"/>
      <c r="HU70" s="729"/>
      <c r="HV70" s="729"/>
      <c r="HW70" s="729"/>
      <c r="HX70" s="729"/>
      <c r="HY70" s="729"/>
      <c r="HZ70" s="729"/>
      <c r="IA70" s="729"/>
      <c r="IB70" s="729"/>
      <c r="IC70" s="729"/>
      <c r="ID70" s="729"/>
      <c r="XEY70" s="730"/>
    </row>
    <row r="71" s="625" customFormat="1" ht="32" customHeight="1" spans="1:239">
      <c r="A71" s="651">
        <v>45820</v>
      </c>
      <c r="B71" s="643" t="s">
        <v>959</v>
      </c>
      <c r="C71" s="644" t="s">
        <v>960</v>
      </c>
      <c r="D71" s="645">
        <v>4500169637</v>
      </c>
      <c r="E71" s="650"/>
      <c r="F71" s="645" t="s">
        <v>1709</v>
      </c>
      <c r="G71" s="649" t="s">
        <v>1573</v>
      </c>
      <c r="H71" s="648" t="s">
        <v>1574</v>
      </c>
      <c r="I71" s="657">
        <v>1008</v>
      </c>
      <c r="J71" s="657">
        <v>0</v>
      </c>
      <c r="K71" s="657">
        <v>4</v>
      </c>
      <c r="L71" s="657">
        <f t="shared" ref="L60:L107" si="137">I71/K71</f>
        <v>252</v>
      </c>
      <c r="M71" s="658">
        <v>45856</v>
      </c>
      <c r="N71" s="658">
        <v>45852</v>
      </c>
      <c r="O71" s="659"/>
      <c r="P71" s="659" t="s">
        <v>93</v>
      </c>
      <c r="Q71" s="659" t="s">
        <v>962</v>
      </c>
      <c r="R71" s="666" t="s">
        <v>963</v>
      </c>
      <c r="S71" s="666"/>
      <c r="T71" s="666" t="s">
        <v>1691</v>
      </c>
      <c r="U71" s="666"/>
      <c r="V71" s="666"/>
      <c r="W71" s="669" t="s">
        <v>1710</v>
      </c>
      <c r="X71" s="657" t="s">
        <v>794</v>
      </c>
      <c r="Y71" s="681">
        <v>7.2236</v>
      </c>
      <c r="Z71" s="682">
        <f t="shared" ref="Z70:Z77" si="138">Y71*I71</f>
        <v>7281.3888</v>
      </c>
      <c r="AA71" s="657" t="s">
        <v>966</v>
      </c>
      <c r="AB71" s="649" t="s">
        <v>1638</v>
      </c>
      <c r="AC71" s="657" t="s">
        <v>101</v>
      </c>
      <c r="AD71" s="683">
        <f>I71</f>
        <v>1008</v>
      </c>
      <c r="AE71" s="683"/>
      <c r="AF71" s="786"/>
      <c r="AG71" s="683"/>
      <c r="AH71" s="683"/>
      <c r="AI71" s="683"/>
      <c r="AJ71" s="694">
        <f>I71</f>
        <v>1008</v>
      </c>
      <c r="AK71" s="694"/>
      <c r="AL71" s="694"/>
      <c r="AM71" s="694"/>
      <c r="AN71" s="695"/>
      <c r="AO71" s="705"/>
      <c r="AP71" s="694"/>
      <c r="AQ71" s="694"/>
      <c r="AR71" s="706"/>
      <c r="AS71" s="705"/>
      <c r="AT71" s="694">
        <f>I71</f>
        <v>1008</v>
      </c>
      <c r="AU71" s="694"/>
      <c r="AV71" s="706"/>
      <c r="AW71" s="705"/>
      <c r="AX71" s="694"/>
      <c r="AY71" s="694"/>
      <c r="AZ71" s="706"/>
      <c r="BA71" s="705"/>
      <c r="BB71" s="706"/>
      <c r="BC71" s="715"/>
      <c r="BD71" s="694">
        <f t="shared" si="117"/>
        <v>1008</v>
      </c>
      <c r="BE71" s="694"/>
      <c r="BF71" s="694" t="s">
        <v>102</v>
      </c>
      <c r="BG71" s="694"/>
      <c r="BH71" s="694"/>
      <c r="BI71" s="694"/>
      <c r="BJ71" s="694"/>
      <c r="BK71" s="694">
        <f>I71</f>
        <v>1008</v>
      </c>
      <c r="BL71" s="694">
        <f>I71</f>
        <v>1008</v>
      </c>
      <c r="BM71" s="721"/>
      <c r="BN71" s="694"/>
      <c r="BO71" s="721"/>
      <c r="BP71" s="694"/>
      <c r="BQ71" s="721">
        <f t="shared" si="134"/>
        <v>239033</v>
      </c>
      <c r="BR71" s="721">
        <f t="shared" ref="BR71:BY71" si="139">BR67-BI71</f>
        <v>17075.5</v>
      </c>
      <c r="BS71" s="721">
        <f t="shared" si="139"/>
        <v>-1002</v>
      </c>
      <c r="BT71" s="721">
        <f t="shared" si="139"/>
        <v>-2010</v>
      </c>
      <c r="BU71" s="721">
        <f t="shared" si="139"/>
        <v>-2010</v>
      </c>
      <c r="BV71" s="721">
        <f t="shared" si="139"/>
        <v>-1002</v>
      </c>
      <c r="BW71" s="721">
        <f t="shared" si="139"/>
        <v>-1002</v>
      </c>
      <c r="BX71" s="721">
        <f t="shared" si="139"/>
        <v>-2010</v>
      </c>
      <c r="BY71" s="721">
        <f t="shared" si="139"/>
        <v>-2010</v>
      </c>
      <c r="BZ71" s="657"/>
      <c r="CA71" s="729"/>
      <c r="CB71" s="729"/>
      <c r="CC71" s="729"/>
      <c r="CD71" s="729"/>
      <c r="CE71" s="729"/>
      <c r="CF71" s="729"/>
      <c r="CG71" s="729"/>
      <c r="CH71" s="729"/>
      <c r="CI71" s="729"/>
      <c r="CJ71" s="729"/>
      <c r="CK71" s="729"/>
      <c r="CL71" s="729"/>
      <c r="CM71" s="729"/>
      <c r="CN71" s="729"/>
      <c r="CO71" s="729"/>
      <c r="CP71" s="729"/>
      <c r="CQ71" s="729"/>
      <c r="CR71" s="729"/>
      <c r="CS71" s="729"/>
      <c r="CT71" s="729"/>
      <c r="CU71" s="729"/>
      <c r="CV71" s="729"/>
      <c r="CW71" s="729"/>
      <c r="CX71" s="729"/>
      <c r="CY71" s="729"/>
      <c r="CZ71" s="729"/>
      <c r="DA71" s="729"/>
      <c r="DB71" s="729"/>
      <c r="DC71" s="729"/>
      <c r="DD71" s="729"/>
      <c r="DE71" s="729"/>
      <c r="DF71" s="729"/>
      <c r="DG71" s="729"/>
      <c r="DH71" s="729"/>
      <c r="DI71" s="729"/>
      <c r="DJ71" s="729"/>
      <c r="DK71" s="729"/>
      <c r="DL71" s="729"/>
      <c r="DM71" s="729"/>
      <c r="DN71" s="729"/>
      <c r="DO71" s="729"/>
      <c r="DP71" s="729"/>
      <c r="DQ71" s="729"/>
      <c r="DR71" s="729"/>
      <c r="DS71" s="729"/>
      <c r="DT71" s="729"/>
      <c r="DU71" s="729"/>
      <c r="DV71" s="729"/>
      <c r="DW71" s="729"/>
      <c r="DX71" s="729"/>
      <c r="DY71" s="729"/>
      <c r="DZ71" s="729"/>
      <c r="EA71" s="729"/>
      <c r="EB71" s="729"/>
      <c r="EC71" s="729"/>
      <c r="ED71" s="729"/>
      <c r="EE71" s="729"/>
      <c r="EF71" s="729"/>
      <c r="EG71" s="729"/>
      <c r="EH71" s="729"/>
      <c r="EI71" s="729"/>
      <c r="EJ71" s="729"/>
      <c r="EK71" s="729"/>
      <c r="EL71" s="729"/>
      <c r="EM71" s="729"/>
      <c r="EN71" s="729"/>
      <c r="EO71" s="729"/>
      <c r="EP71" s="729"/>
      <c r="EQ71" s="729"/>
      <c r="ER71" s="729"/>
      <c r="ES71" s="729"/>
      <c r="ET71" s="729"/>
      <c r="EU71" s="729"/>
      <c r="EV71" s="729"/>
      <c r="EW71" s="729"/>
      <c r="EX71" s="729"/>
      <c r="EY71" s="729"/>
      <c r="EZ71" s="729"/>
      <c r="FA71" s="729"/>
      <c r="FB71" s="729"/>
      <c r="FC71" s="729"/>
      <c r="FD71" s="729"/>
      <c r="FE71" s="729"/>
      <c r="FF71" s="729"/>
      <c r="FG71" s="729"/>
      <c r="FH71" s="729"/>
      <c r="FI71" s="729"/>
      <c r="FJ71" s="729"/>
      <c r="FK71" s="729"/>
      <c r="FL71" s="729"/>
      <c r="FM71" s="729"/>
      <c r="FN71" s="729"/>
      <c r="FO71" s="729"/>
      <c r="FP71" s="729"/>
      <c r="FQ71" s="729"/>
      <c r="FR71" s="729"/>
      <c r="FS71" s="729"/>
      <c r="FT71" s="729"/>
      <c r="FU71" s="729"/>
      <c r="FV71" s="729"/>
      <c r="FW71" s="729"/>
      <c r="FX71" s="729"/>
      <c r="FY71" s="729"/>
      <c r="FZ71" s="729"/>
      <c r="GA71" s="729"/>
      <c r="GB71" s="729"/>
      <c r="GC71" s="729"/>
      <c r="GD71" s="729"/>
      <c r="GE71" s="729"/>
      <c r="GF71" s="729"/>
      <c r="GG71" s="729"/>
      <c r="GH71" s="729"/>
      <c r="GI71" s="729"/>
      <c r="GJ71" s="729"/>
      <c r="GK71" s="729"/>
      <c r="GL71" s="729"/>
      <c r="GM71" s="729"/>
      <c r="GN71" s="729"/>
      <c r="GO71" s="729"/>
      <c r="GP71" s="729"/>
      <c r="GQ71" s="729"/>
      <c r="GR71" s="729"/>
      <c r="GS71" s="729"/>
      <c r="GT71" s="729"/>
      <c r="GU71" s="729"/>
      <c r="GV71" s="729"/>
      <c r="GW71" s="729"/>
      <c r="GX71" s="729"/>
      <c r="GY71" s="729"/>
      <c r="GZ71" s="729"/>
      <c r="HA71" s="729"/>
      <c r="HB71" s="729"/>
      <c r="HC71" s="729"/>
      <c r="HD71" s="729"/>
      <c r="HE71" s="729"/>
      <c r="HF71" s="729"/>
      <c r="HG71" s="729"/>
      <c r="HH71" s="729"/>
      <c r="HI71" s="729"/>
      <c r="HJ71" s="729"/>
      <c r="HK71" s="729"/>
      <c r="HL71" s="729"/>
      <c r="HM71" s="729"/>
      <c r="HN71" s="729"/>
      <c r="HO71" s="729"/>
      <c r="HP71" s="729"/>
      <c r="HQ71" s="729"/>
      <c r="HR71" s="729"/>
      <c r="HS71" s="729"/>
      <c r="HT71" s="729"/>
      <c r="HU71" s="729"/>
      <c r="HV71" s="729"/>
      <c r="HW71" s="729"/>
      <c r="HX71" s="729"/>
      <c r="HY71" s="729"/>
      <c r="HZ71" s="729"/>
      <c r="IA71" s="729"/>
      <c r="IB71" s="729"/>
      <c r="IC71" s="729"/>
      <c r="ID71" s="729"/>
      <c r="IE71" s="729"/>
    </row>
    <row r="72" s="625" customFormat="1" ht="32" customHeight="1" spans="1:239">
      <c r="A72" s="651">
        <v>45820</v>
      </c>
      <c r="B72" s="643" t="s">
        <v>959</v>
      </c>
      <c r="C72" s="644" t="s">
        <v>960</v>
      </c>
      <c r="D72" s="645">
        <v>4500169637</v>
      </c>
      <c r="E72" s="650"/>
      <c r="F72" s="645" t="s">
        <v>1711</v>
      </c>
      <c r="G72" s="649" t="s">
        <v>1578</v>
      </c>
      <c r="H72" s="648" t="s">
        <v>1579</v>
      </c>
      <c r="I72" s="657">
        <v>1008</v>
      </c>
      <c r="J72" s="657">
        <v>0</v>
      </c>
      <c r="K72" s="657">
        <v>4</v>
      </c>
      <c r="L72" s="657">
        <f t="shared" si="137"/>
        <v>252</v>
      </c>
      <c r="M72" s="658">
        <v>45856</v>
      </c>
      <c r="N72" s="658">
        <v>45852</v>
      </c>
      <c r="O72" s="659"/>
      <c r="P72" s="659" t="s">
        <v>93</v>
      </c>
      <c r="Q72" s="659" t="s">
        <v>962</v>
      </c>
      <c r="R72" s="666" t="s">
        <v>963</v>
      </c>
      <c r="S72" s="666"/>
      <c r="T72" s="666" t="s">
        <v>1691</v>
      </c>
      <c r="U72" s="666"/>
      <c r="V72" s="666"/>
      <c r="W72" s="669" t="s">
        <v>1712</v>
      </c>
      <c r="X72" s="657" t="s">
        <v>794</v>
      </c>
      <c r="Y72" s="681">
        <v>7.2236</v>
      </c>
      <c r="Z72" s="682">
        <f t="shared" si="138"/>
        <v>7281.3888</v>
      </c>
      <c r="AA72" s="657" t="s">
        <v>966</v>
      </c>
      <c r="AB72" s="649" t="s">
        <v>1640</v>
      </c>
      <c r="AC72" s="657" t="s">
        <v>101</v>
      </c>
      <c r="AD72" s="683">
        <f>I72</f>
        <v>1008</v>
      </c>
      <c r="AE72" s="683"/>
      <c r="AF72" s="786"/>
      <c r="AG72" s="683"/>
      <c r="AH72" s="683"/>
      <c r="AI72" s="683"/>
      <c r="AJ72" s="694">
        <f>I72</f>
        <v>1008</v>
      </c>
      <c r="AK72" s="694"/>
      <c r="AL72" s="694"/>
      <c r="AM72" s="694"/>
      <c r="AN72" s="695"/>
      <c r="AO72" s="705"/>
      <c r="AP72" s="694"/>
      <c r="AQ72" s="694">
        <f>I72</f>
        <v>1008</v>
      </c>
      <c r="AR72" s="706"/>
      <c r="AS72" s="705"/>
      <c r="AT72" s="694"/>
      <c r="AU72" s="694"/>
      <c r="AV72" s="706"/>
      <c r="AW72" s="705"/>
      <c r="AX72" s="694"/>
      <c r="AY72" s="694"/>
      <c r="AZ72" s="706"/>
      <c r="BA72" s="705"/>
      <c r="BB72" s="706"/>
      <c r="BC72" s="715"/>
      <c r="BD72" s="694">
        <f t="shared" si="117"/>
        <v>1008</v>
      </c>
      <c r="BE72" s="694"/>
      <c r="BF72" s="694" t="s">
        <v>102</v>
      </c>
      <c r="BG72" s="694"/>
      <c r="BH72" s="694"/>
      <c r="BI72" s="694"/>
      <c r="BJ72" s="694"/>
      <c r="BK72" s="694"/>
      <c r="BL72" s="694"/>
      <c r="BM72" s="694">
        <f>I72</f>
        <v>1008</v>
      </c>
      <c r="BN72" s="694">
        <f>I72</f>
        <v>1008</v>
      </c>
      <c r="BO72" s="721"/>
      <c r="BP72" s="694"/>
      <c r="BQ72" s="721">
        <f t="shared" si="134"/>
        <v>239033</v>
      </c>
      <c r="BR72" s="721">
        <f t="shared" ref="BR72:BY72" si="140">BR71-BI72</f>
        <v>17075.5</v>
      </c>
      <c r="BS72" s="721">
        <f t="shared" si="140"/>
        <v>-1002</v>
      </c>
      <c r="BT72" s="721">
        <f t="shared" si="140"/>
        <v>-2010</v>
      </c>
      <c r="BU72" s="721">
        <f t="shared" si="140"/>
        <v>-2010</v>
      </c>
      <c r="BV72" s="721">
        <f t="shared" si="140"/>
        <v>-2010</v>
      </c>
      <c r="BW72" s="721">
        <f t="shared" si="140"/>
        <v>-2010</v>
      </c>
      <c r="BX72" s="721">
        <f t="shared" si="140"/>
        <v>-2010</v>
      </c>
      <c r="BY72" s="721">
        <f t="shared" si="140"/>
        <v>-2010</v>
      </c>
      <c r="BZ72" s="657"/>
      <c r="CA72" s="729"/>
      <c r="CB72" s="729"/>
      <c r="CC72" s="729"/>
      <c r="CD72" s="729"/>
      <c r="CE72" s="729"/>
      <c r="CF72" s="729"/>
      <c r="CG72" s="729"/>
      <c r="CH72" s="729"/>
      <c r="CI72" s="729"/>
      <c r="CJ72" s="729"/>
      <c r="CK72" s="729"/>
      <c r="CL72" s="729"/>
      <c r="CM72" s="729"/>
      <c r="CN72" s="729"/>
      <c r="CO72" s="729"/>
      <c r="CP72" s="729"/>
      <c r="CQ72" s="729"/>
      <c r="CR72" s="729"/>
      <c r="CS72" s="729"/>
      <c r="CT72" s="729"/>
      <c r="CU72" s="729"/>
      <c r="CV72" s="729"/>
      <c r="CW72" s="729"/>
      <c r="CX72" s="729"/>
      <c r="CY72" s="729"/>
      <c r="CZ72" s="729"/>
      <c r="DA72" s="729"/>
      <c r="DB72" s="729"/>
      <c r="DC72" s="729"/>
      <c r="DD72" s="729"/>
      <c r="DE72" s="729"/>
      <c r="DF72" s="729"/>
      <c r="DG72" s="729"/>
      <c r="DH72" s="729"/>
      <c r="DI72" s="729"/>
      <c r="DJ72" s="729"/>
      <c r="DK72" s="729"/>
      <c r="DL72" s="729"/>
      <c r="DM72" s="729"/>
      <c r="DN72" s="729"/>
      <c r="DO72" s="729"/>
      <c r="DP72" s="729"/>
      <c r="DQ72" s="729"/>
      <c r="DR72" s="729"/>
      <c r="DS72" s="729"/>
      <c r="DT72" s="729"/>
      <c r="DU72" s="729"/>
      <c r="DV72" s="729"/>
      <c r="DW72" s="729"/>
      <c r="DX72" s="729"/>
      <c r="DY72" s="729"/>
      <c r="DZ72" s="729"/>
      <c r="EA72" s="729"/>
      <c r="EB72" s="729"/>
      <c r="EC72" s="729"/>
      <c r="ED72" s="729"/>
      <c r="EE72" s="729"/>
      <c r="EF72" s="729"/>
      <c r="EG72" s="729"/>
      <c r="EH72" s="729"/>
      <c r="EI72" s="729"/>
      <c r="EJ72" s="729"/>
      <c r="EK72" s="729"/>
      <c r="EL72" s="729"/>
      <c r="EM72" s="729"/>
      <c r="EN72" s="729"/>
      <c r="EO72" s="729"/>
      <c r="EP72" s="729"/>
      <c r="EQ72" s="729"/>
      <c r="ER72" s="729"/>
      <c r="ES72" s="729"/>
      <c r="ET72" s="729"/>
      <c r="EU72" s="729"/>
      <c r="EV72" s="729"/>
      <c r="EW72" s="729"/>
      <c r="EX72" s="729"/>
      <c r="EY72" s="729"/>
      <c r="EZ72" s="729"/>
      <c r="FA72" s="729"/>
      <c r="FB72" s="729"/>
      <c r="FC72" s="729"/>
      <c r="FD72" s="729"/>
      <c r="FE72" s="729"/>
      <c r="FF72" s="729"/>
      <c r="FG72" s="729"/>
      <c r="FH72" s="729"/>
      <c r="FI72" s="729"/>
      <c r="FJ72" s="729"/>
      <c r="FK72" s="729"/>
      <c r="FL72" s="729"/>
      <c r="FM72" s="729"/>
      <c r="FN72" s="729"/>
      <c r="FO72" s="729"/>
      <c r="FP72" s="729"/>
      <c r="FQ72" s="729"/>
      <c r="FR72" s="729"/>
      <c r="FS72" s="729"/>
      <c r="FT72" s="729"/>
      <c r="FU72" s="729"/>
      <c r="FV72" s="729"/>
      <c r="FW72" s="729"/>
      <c r="FX72" s="729"/>
      <c r="FY72" s="729"/>
      <c r="FZ72" s="729"/>
      <c r="GA72" s="729"/>
      <c r="GB72" s="729"/>
      <c r="GC72" s="729"/>
      <c r="GD72" s="729"/>
      <c r="GE72" s="729"/>
      <c r="GF72" s="729"/>
      <c r="GG72" s="729"/>
      <c r="GH72" s="729"/>
      <c r="GI72" s="729"/>
      <c r="GJ72" s="729"/>
      <c r="GK72" s="729"/>
      <c r="GL72" s="729"/>
      <c r="GM72" s="729"/>
      <c r="GN72" s="729"/>
      <c r="GO72" s="729"/>
      <c r="GP72" s="729"/>
      <c r="GQ72" s="729"/>
      <c r="GR72" s="729"/>
      <c r="GS72" s="729"/>
      <c r="GT72" s="729"/>
      <c r="GU72" s="729"/>
      <c r="GV72" s="729"/>
      <c r="GW72" s="729"/>
      <c r="GX72" s="729"/>
      <c r="GY72" s="729"/>
      <c r="GZ72" s="729"/>
      <c r="HA72" s="729"/>
      <c r="HB72" s="729"/>
      <c r="HC72" s="729"/>
      <c r="HD72" s="729"/>
      <c r="HE72" s="729"/>
      <c r="HF72" s="729"/>
      <c r="HG72" s="729"/>
      <c r="HH72" s="729"/>
      <c r="HI72" s="729"/>
      <c r="HJ72" s="729"/>
      <c r="HK72" s="729"/>
      <c r="HL72" s="729"/>
      <c r="HM72" s="729"/>
      <c r="HN72" s="729"/>
      <c r="HO72" s="729"/>
      <c r="HP72" s="729"/>
      <c r="HQ72" s="729"/>
      <c r="HR72" s="729"/>
      <c r="HS72" s="729"/>
      <c r="HT72" s="729"/>
      <c r="HU72" s="729"/>
      <c r="HV72" s="729"/>
      <c r="HW72" s="729"/>
      <c r="HX72" s="729"/>
      <c r="HY72" s="729"/>
      <c r="HZ72" s="729"/>
      <c r="IA72" s="729"/>
      <c r="IB72" s="729"/>
      <c r="IC72" s="729"/>
      <c r="ID72" s="729"/>
      <c r="IE72" s="729"/>
    </row>
    <row r="73" s="625" customFormat="1" ht="32" customHeight="1" spans="1:239">
      <c r="A73" s="651">
        <v>45771</v>
      </c>
      <c r="B73" s="643" t="s">
        <v>1058</v>
      </c>
      <c r="C73" s="644" t="s">
        <v>1059</v>
      </c>
      <c r="D73" s="645">
        <v>4500159848</v>
      </c>
      <c r="E73" s="646" t="s">
        <v>1060</v>
      </c>
      <c r="F73" s="645" t="s">
        <v>1713</v>
      </c>
      <c r="G73" s="649" t="s">
        <v>1461</v>
      </c>
      <c r="H73" s="648" t="s">
        <v>84</v>
      </c>
      <c r="I73" s="657">
        <v>60</v>
      </c>
      <c r="J73" s="657">
        <v>0</v>
      </c>
      <c r="K73" s="657">
        <v>4</v>
      </c>
      <c r="L73" s="657">
        <f t="shared" si="137"/>
        <v>15</v>
      </c>
      <c r="M73" s="658">
        <v>45859</v>
      </c>
      <c r="N73" s="658">
        <v>45862</v>
      </c>
      <c r="O73" s="659"/>
      <c r="P73" s="659" t="s">
        <v>93</v>
      </c>
      <c r="Q73" s="659" t="s">
        <v>1053</v>
      </c>
      <c r="R73" s="666" t="s">
        <v>963</v>
      </c>
      <c r="S73" s="666"/>
      <c r="T73" s="666" t="s">
        <v>1062</v>
      </c>
      <c r="U73" s="666"/>
      <c r="V73" s="666" t="s">
        <v>1063</v>
      </c>
      <c r="W73" s="669" t="s">
        <v>1714</v>
      </c>
      <c r="X73" s="657" t="s">
        <v>233</v>
      </c>
      <c r="Y73" s="681">
        <v>7.1761</v>
      </c>
      <c r="Z73" s="682">
        <f t="shared" si="138"/>
        <v>430.566</v>
      </c>
      <c r="AA73" s="657" t="s">
        <v>1715</v>
      </c>
      <c r="AB73" s="643" t="s">
        <v>1689</v>
      </c>
      <c r="AC73" s="657" t="s">
        <v>101</v>
      </c>
      <c r="AD73" s="683"/>
      <c r="AE73" s="683"/>
      <c r="AF73" s="786"/>
      <c r="AG73" s="683">
        <f>I73</f>
        <v>60</v>
      </c>
      <c r="AH73" s="683"/>
      <c r="AI73" s="683"/>
      <c r="AJ73" s="694"/>
      <c r="AK73" s="694">
        <f t="shared" ref="AK73:AK83" si="141">I73</f>
        <v>60</v>
      </c>
      <c r="AL73" s="694"/>
      <c r="AM73" s="694"/>
      <c r="AN73" s="695"/>
      <c r="AO73" s="705"/>
      <c r="AP73" s="694"/>
      <c r="AQ73" s="694">
        <f>I73/4</f>
        <v>15</v>
      </c>
      <c r="AR73" s="706"/>
      <c r="AS73" s="705">
        <f>AQ73</f>
        <v>15</v>
      </c>
      <c r="AT73" s="694">
        <f>AS73</f>
        <v>15</v>
      </c>
      <c r="AU73" s="694"/>
      <c r="AV73" s="706">
        <f>AS73</f>
        <v>15</v>
      </c>
      <c r="AW73" s="705"/>
      <c r="AX73" s="694"/>
      <c r="AY73" s="694"/>
      <c r="AZ73" s="706"/>
      <c r="BA73" s="705"/>
      <c r="BB73" s="706"/>
      <c r="BC73" s="715"/>
      <c r="BD73" s="694">
        <f t="shared" si="117"/>
        <v>60</v>
      </c>
      <c r="BE73" s="694"/>
      <c r="BF73" s="694"/>
      <c r="BG73" s="694" t="s">
        <v>102</v>
      </c>
      <c r="BH73" s="694"/>
      <c r="BI73" s="694">
        <f t="shared" ref="BI73:BI107" si="142">I73/4</f>
        <v>15</v>
      </c>
      <c r="BJ73" s="694">
        <f t="shared" ref="BJ73:BP73" si="143">BI73</f>
        <v>15</v>
      </c>
      <c r="BK73" s="694">
        <f t="shared" si="143"/>
        <v>15</v>
      </c>
      <c r="BL73" s="694">
        <f t="shared" si="143"/>
        <v>15</v>
      </c>
      <c r="BM73" s="721">
        <f t="shared" si="143"/>
        <v>15</v>
      </c>
      <c r="BN73" s="694">
        <f t="shared" si="143"/>
        <v>15</v>
      </c>
      <c r="BO73" s="721">
        <f t="shared" si="143"/>
        <v>15</v>
      </c>
      <c r="BP73" s="694">
        <f t="shared" si="143"/>
        <v>15</v>
      </c>
      <c r="BQ73" s="721">
        <f t="shared" si="134"/>
        <v>238085</v>
      </c>
      <c r="BR73" s="721">
        <f t="shared" ref="BR73:BY73" si="144">BR69-BI73</f>
        <v>17060.5</v>
      </c>
      <c r="BS73" s="721">
        <f t="shared" si="144"/>
        <v>-1017</v>
      </c>
      <c r="BT73" s="721">
        <f t="shared" si="144"/>
        <v>-1017</v>
      </c>
      <c r="BU73" s="721">
        <f t="shared" si="144"/>
        <v>-1017</v>
      </c>
      <c r="BV73" s="721">
        <f t="shared" si="144"/>
        <v>-1017</v>
      </c>
      <c r="BW73" s="721">
        <f t="shared" si="144"/>
        <v>-1017</v>
      </c>
      <c r="BX73" s="721">
        <f t="shared" si="144"/>
        <v>-1017</v>
      </c>
      <c r="BY73" s="721">
        <f t="shared" si="144"/>
        <v>-1017</v>
      </c>
      <c r="BZ73" s="657"/>
      <c r="CA73" s="729"/>
      <c r="CB73" s="729"/>
      <c r="CC73" s="729"/>
      <c r="CD73" s="729"/>
      <c r="CE73" s="729"/>
      <c r="CF73" s="729"/>
      <c r="CG73" s="729"/>
      <c r="CH73" s="729"/>
      <c r="CI73" s="729"/>
      <c r="CJ73" s="729"/>
      <c r="CK73" s="729"/>
      <c r="CL73" s="729"/>
      <c r="CM73" s="729"/>
      <c r="CN73" s="729"/>
      <c r="CO73" s="729"/>
      <c r="CP73" s="729"/>
      <c r="CQ73" s="729"/>
      <c r="CR73" s="729"/>
      <c r="CS73" s="729"/>
      <c r="CT73" s="729"/>
      <c r="CU73" s="729"/>
      <c r="CV73" s="729"/>
      <c r="CW73" s="729"/>
      <c r="CX73" s="729"/>
      <c r="CY73" s="729"/>
      <c r="CZ73" s="729"/>
      <c r="DA73" s="729"/>
      <c r="DB73" s="729"/>
      <c r="DC73" s="729"/>
      <c r="DD73" s="729"/>
      <c r="DE73" s="729"/>
      <c r="DF73" s="729"/>
      <c r="DG73" s="729"/>
      <c r="DH73" s="729"/>
      <c r="DI73" s="729"/>
      <c r="DJ73" s="729"/>
      <c r="DK73" s="729"/>
      <c r="DL73" s="729"/>
      <c r="DM73" s="729"/>
      <c r="DN73" s="729"/>
      <c r="DO73" s="729"/>
      <c r="DP73" s="729"/>
      <c r="DQ73" s="729"/>
      <c r="DR73" s="729"/>
      <c r="DS73" s="729"/>
      <c r="DT73" s="729"/>
      <c r="DU73" s="729"/>
      <c r="DV73" s="729"/>
      <c r="DW73" s="729"/>
      <c r="DX73" s="729"/>
      <c r="DY73" s="729"/>
      <c r="DZ73" s="729"/>
      <c r="EA73" s="729"/>
      <c r="EB73" s="729"/>
      <c r="EC73" s="729"/>
      <c r="ED73" s="729"/>
      <c r="EE73" s="729"/>
      <c r="EF73" s="729"/>
      <c r="EG73" s="729"/>
      <c r="EH73" s="729"/>
      <c r="EI73" s="729"/>
      <c r="EJ73" s="729"/>
      <c r="EK73" s="729"/>
      <c r="EL73" s="729"/>
      <c r="EM73" s="729"/>
      <c r="EN73" s="729"/>
      <c r="EO73" s="729"/>
      <c r="EP73" s="729"/>
      <c r="EQ73" s="729"/>
      <c r="ER73" s="729"/>
      <c r="ES73" s="729"/>
      <c r="ET73" s="729"/>
      <c r="EU73" s="729"/>
      <c r="EV73" s="729"/>
      <c r="EW73" s="729"/>
      <c r="EX73" s="729"/>
      <c r="EY73" s="729"/>
      <c r="EZ73" s="729"/>
      <c r="FA73" s="729"/>
      <c r="FB73" s="729"/>
      <c r="FC73" s="729"/>
      <c r="FD73" s="729"/>
      <c r="FE73" s="729"/>
      <c r="FF73" s="729"/>
      <c r="FG73" s="729"/>
      <c r="FH73" s="729"/>
      <c r="FI73" s="729"/>
      <c r="FJ73" s="729"/>
      <c r="FK73" s="729"/>
      <c r="FL73" s="729"/>
      <c r="FM73" s="729"/>
      <c r="FN73" s="729"/>
      <c r="FO73" s="729"/>
      <c r="FP73" s="729"/>
      <c r="FQ73" s="729"/>
      <c r="FR73" s="729"/>
      <c r="FS73" s="729"/>
      <c r="FT73" s="729"/>
      <c r="FU73" s="729"/>
      <c r="FV73" s="729"/>
      <c r="FW73" s="729"/>
      <c r="FX73" s="729"/>
      <c r="FY73" s="729"/>
      <c r="FZ73" s="729"/>
      <c r="GA73" s="729"/>
      <c r="GB73" s="729"/>
      <c r="GC73" s="729"/>
      <c r="GD73" s="729"/>
      <c r="GE73" s="729"/>
      <c r="GF73" s="729"/>
      <c r="GG73" s="729"/>
      <c r="GH73" s="729"/>
      <c r="GI73" s="729"/>
      <c r="GJ73" s="729"/>
      <c r="GK73" s="729"/>
      <c r="GL73" s="729"/>
      <c r="GM73" s="729"/>
      <c r="GN73" s="729"/>
      <c r="GO73" s="729"/>
      <c r="GP73" s="729"/>
      <c r="GQ73" s="729"/>
      <c r="GR73" s="729"/>
      <c r="GS73" s="729"/>
      <c r="GT73" s="729"/>
      <c r="GU73" s="729"/>
      <c r="GV73" s="729"/>
      <c r="GW73" s="729"/>
      <c r="GX73" s="729"/>
      <c r="GY73" s="729"/>
      <c r="GZ73" s="729"/>
      <c r="HA73" s="729"/>
      <c r="HB73" s="729"/>
      <c r="HC73" s="729"/>
      <c r="HD73" s="729"/>
      <c r="HE73" s="729"/>
      <c r="HF73" s="729"/>
      <c r="HG73" s="729"/>
      <c r="HH73" s="729"/>
      <c r="HI73" s="729"/>
      <c r="HJ73" s="729"/>
      <c r="HK73" s="729"/>
      <c r="HL73" s="729"/>
      <c r="HM73" s="729"/>
      <c r="HN73" s="729"/>
      <c r="HO73" s="729"/>
      <c r="HP73" s="729"/>
      <c r="HQ73" s="729"/>
      <c r="HR73" s="729"/>
      <c r="HS73" s="729"/>
      <c r="HT73" s="729"/>
      <c r="HU73" s="729"/>
      <c r="HV73" s="729"/>
      <c r="HW73" s="729"/>
      <c r="HX73" s="729"/>
      <c r="HY73" s="729"/>
      <c r="HZ73" s="729"/>
      <c r="IA73" s="729"/>
      <c r="IB73" s="729"/>
      <c r="IC73" s="729"/>
      <c r="ID73" s="729"/>
      <c r="IE73" s="729"/>
    </row>
    <row r="74" s="625" customFormat="1" ht="32" customHeight="1" spans="1:239">
      <c r="A74" s="651">
        <v>45771</v>
      </c>
      <c r="B74" s="643" t="s">
        <v>1066</v>
      </c>
      <c r="C74" s="644" t="s">
        <v>1067</v>
      </c>
      <c r="D74" s="645">
        <v>4500164774</v>
      </c>
      <c r="E74" s="646" t="s">
        <v>1068</v>
      </c>
      <c r="F74" s="645" t="s">
        <v>1716</v>
      </c>
      <c r="G74" s="649" t="s">
        <v>1461</v>
      </c>
      <c r="H74" s="648" t="s">
        <v>84</v>
      </c>
      <c r="I74" s="657">
        <v>180</v>
      </c>
      <c r="J74" s="657">
        <v>0</v>
      </c>
      <c r="K74" s="657">
        <v>4</v>
      </c>
      <c r="L74" s="657">
        <f t="shared" si="137"/>
        <v>45</v>
      </c>
      <c r="M74" s="658">
        <v>45859</v>
      </c>
      <c r="N74" s="658">
        <v>45862</v>
      </c>
      <c r="O74" s="659"/>
      <c r="P74" s="659" t="s">
        <v>93</v>
      </c>
      <c r="Q74" s="659" t="s">
        <v>1070</v>
      </c>
      <c r="R74" s="666" t="s">
        <v>963</v>
      </c>
      <c r="S74" s="666"/>
      <c r="T74" s="666" t="s">
        <v>1062</v>
      </c>
      <c r="U74" s="666"/>
      <c r="V74" s="666" t="s">
        <v>1063</v>
      </c>
      <c r="W74" s="669" t="s">
        <v>1717</v>
      </c>
      <c r="X74" s="657" t="s">
        <v>233</v>
      </c>
      <c r="Y74" s="681">
        <v>7.1761</v>
      </c>
      <c r="Z74" s="682">
        <f t="shared" si="138"/>
        <v>1291.698</v>
      </c>
      <c r="AA74" s="657" t="s">
        <v>1072</v>
      </c>
      <c r="AB74" s="643" t="s">
        <v>1689</v>
      </c>
      <c r="AC74" s="657" t="s">
        <v>101</v>
      </c>
      <c r="AD74" s="683"/>
      <c r="AE74" s="683"/>
      <c r="AF74" s="786"/>
      <c r="AG74" s="683">
        <f>I74</f>
        <v>180</v>
      </c>
      <c r="AH74" s="683"/>
      <c r="AI74" s="683"/>
      <c r="AJ74" s="694"/>
      <c r="AK74" s="694">
        <f t="shared" si="141"/>
        <v>180</v>
      </c>
      <c r="AL74" s="694"/>
      <c r="AM74" s="694"/>
      <c r="AN74" s="695"/>
      <c r="AO74" s="705"/>
      <c r="AP74" s="694"/>
      <c r="AQ74" s="694">
        <f>I74/4</f>
        <v>45</v>
      </c>
      <c r="AR74" s="706"/>
      <c r="AS74" s="705">
        <f>AQ74</f>
        <v>45</v>
      </c>
      <c r="AT74" s="694">
        <f>AS74</f>
        <v>45</v>
      </c>
      <c r="AU74" s="694"/>
      <c r="AV74" s="706">
        <f>AS74</f>
        <v>45</v>
      </c>
      <c r="AW74" s="705"/>
      <c r="AX74" s="694"/>
      <c r="AY74" s="694"/>
      <c r="AZ74" s="706"/>
      <c r="BA74" s="705"/>
      <c r="BB74" s="706"/>
      <c r="BC74" s="715"/>
      <c r="BD74" s="694">
        <f t="shared" si="117"/>
        <v>180</v>
      </c>
      <c r="BE74" s="694"/>
      <c r="BF74" s="694"/>
      <c r="BG74" s="694" t="s">
        <v>102</v>
      </c>
      <c r="BH74" s="694"/>
      <c r="BI74" s="694">
        <f t="shared" si="142"/>
        <v>45</v>
      </c>
      <c r="BJ74" s="694">
        <f t="shared" ref="BJ74:BP74" si="145">BI74</f>
        <v>45</v>
      </c>
      <c r="BK74" s="694">
        <f t="shared" si="145"/>
        <v>45</v>
      </c>
      <c r="BL74" s="694">
        <f t="shared" si="145"/>
        <v>45</v>
      </c>
      <c r="BM74" s="721">
        <f t="shared" si="145"/>
        <v>45</v>
      </c>
      <c r="BN74" s="694">
        <f t="shared" si="145"/>
        <v>45</v>
      </c>
      <c r="BO74" s="721">
        <f t="shared" si="145"/>
        <v>45</v>
      </c>
      <c r="BP74" s="694">
        <f t="shared" si="145"/>
        <v>45</v>
      </c>
      <c r="BQ74" s="721">
        <f t="shared" si="134"/>
        <v>238205</v>
      </c>
      <c r="BR74" s="721">
        <f t="shared" ref="BR74:BY74" si="146">BR73-BI74</f>
        <v>17015.5</v>
      </c>
      <c r="BS74" s="721">
        <f t="shared" si="146"/>
        <v>-1062</v>
      </c>
      <c r="BT74" s="721">
        <f t="shared" si="146"/>
        <v>-1062</v>
      </c>
      <c r="BU74" s="721">
        <f t="shared" si="146"/>
        <v>-1062</v>
      </c>
      <c r="BV74" s="721">
        <f t="shared" si="146"/>
        <v>-1062</v>
      </c>
      <c r="BW74" s="721">
        <f t="shared" si="146"/>
        <v>-1062</v>
      </c>
      <c r="BX74" s="721">
        <f t="shared" si="146"/>
        <v>-1062</v>
      </c>
      <c r="BY74" s="721">
        <f t="shared" si="146"/>
        <v>-1062</v>
      </c>
      <c r="BZ74" s="657"/>
      <c r="CA74" s="729"/>
      <c r="CB74" s="729"/>
      <c r="CC74" s="729"/>
      <c r="CD74" s="729"/>
      <c r="CE74" s="729"/>
      <c r="CF74" s="729"/>
      <c r="CG74" s="729"/>
      <c r="CH74" s="729"/>
      <c r="CI74" s="729"/>
      <c r="CJ74" s="729"/>
      <c r="CK74" s="729"/>
      <c r="CL74" s="729"/>
      <c r="CM74" s="729"/>
      <c r="CN74" s="729"/>
      <c r="CO74" s="729"/>
      <c r="CP74" s="729"/>
      <c r="CQ74" s="729"/>
      <c r="CR74" s="729"/>
      <c r="CS74" s="729"/>
      <c r="CT74" s="729"/>
      <c r="CU74" s="729"/>
      <c r="CV74" s="729"/>
      <c r="CW74" s="729"/>
      <c r="CX74" s="729"/>
      <c r="CY74" s="729"/>
      <c r="CZ74" s="729"/>
      <c r="DA74" s="729"/>
      <c r="DB74" s="729"/>
      <c r="DC74" s="729"/>
      <c r="DD74" s="729"/>
      <c r="DE74" s="729"/>
      <c r="DF74" s="729"/>
      <c r="DG74" s="729"/>
      <c r="DH74" s="729"/>
      <c r="DI74" s="729"/>
      <c r="DJ74" s="729"/>
      <c r="DK74" s="729"/>
      <c r="DL74" s="729"/>
      <c r="DM74" s="729"/>
      <c r="DN74" s="729"/>
      <c r="DO74" s="729"/>
      <c r="DP74" s="729"/>
      <c r="DQ74" s="729"/>
      <c r="DR74" s="729"/>
      <c r="DS74" s="729"/>
      <c r="DT74" s="729"/>
      <c r="DU74" s="729"/>
      <c r="DV74" s="729"/>
      <c r="DW74" s="729"/>
      <c r="DX74" s="729"/>
      <c r="DY74" s="729"/>
      <c r="DZ74" s="729"/>
      <c r="EA74" s="729"/>
      <c r="EB74" s="729"/>
      <c r="EC74" s="729"/>
      <c r="ED74" s="729"/>
      <c r="EE74" s="729"/>
      <c r="EF74" s="729"/>
      <c r="EG74" s="729"/>
      <c r="EH74" s="729"/>
      <c r="EI74" s="729"/>
      <c r="EJ74" s="729"/>
      <c r="EK74" s="729"/>
      <c r="EL74" s="729"/>
      <c r="EM74" s="729"/>
      <c r="EN74" s="729"/>
      <c r="EO74" s="729"/>
      <c r="EP74" s="729"/>
      <c r="EQ74" s="729"/>
      <c r="ER74" s="729"/>
      <c r="ES74" s="729"/>
      <c r="ET74" s="729"/>
      <c r="EU74" s="729"/>
      <c r="EV74" s="729"/>
      <c r="EW74" s="729"/>
      <c r="EX74" s="729"/>
      <c r="EY74" s="729"/>
      <c r="EZ74" s="729"/>
      <c r="FA74" s="729"/>
      <c r="FB74" s="729"/>
      <c r="FC74" s="729"/>
      <c r="FD74" s="729"/>
      <c r="FE74" s="729"/>
      <c r="FF74" s="729"/>
      <c r="FG74" s="729"/>
      <c r="FH74" s="729"/>
      <c r="FI74" s="729"/>
      <c r="FJ74" s="729"/>
      <c r="FK74" s="729"/>
      <c r="FL74" s="729"/>
      <c r="FM74" s="729"/>
      <c r="FN74" s="729"/>
      <c r="FO74" s="729"/>
      <c r="FP74" s="729"/>
      <c r="FQ74" s="729"/>
      <c r="FR74" s="729"/>
      <c r="FS74" s="729"/>
      <c r="FT74" s="729"/>
      <c r="FU74" s="729"/>
      <c r="FV74" s="729"/>
      <c r="FW74" s="729"/>
      <c r="FX74" s="729"/>
      <c r="FY74" s="729"/>
      <c r="FZ74" s="729"/>
      <c r="GA74" s="729"/>
      <c r="GB74" s="729"/>
      <c r="GC74" s="729"/>
      <c r="GD74" s="729"/>
      <c r="GE74" s="729"/>
      <c r="GF74" s="729"/>
      <c r="GG74" s="729"/>
      <c r="GH74" s="729"/>
      <c r="GI74" s="729"/>
      <c r="GJ74" s="729"/>
      <c r="GK74" s="729"/>
      <c r="GL74" s="729"/>
      <c r="GM74" s="729"/>
      <c r="GN74" s="729"/>
      <c r="GO74" s="729"/>
      <c r="GP74" s="729"/>
      <c r="GQ74" s="729"/>
      <c r="GR74" s="729"/>
      <c r="GS74" s="729"/>
      <c r="GT74" s="729"/>
      <c r="GU74" s="729"/>
      <c r="GV74" s="729"/>
      <c r="GW74" s="729"/>
      <c r="GX74" s="729"/>
      <c r="GY74" s="729"/>
      <c r="GZ74" s="729"/>
      <c r="HA74" s="729"/>
      <c r="HB74" s="729"/>
      <c r="HC74" s="729"/>
      <c r="HD74" s="729"/>
      <c r="HE74" s="729"/>
      <c r="HF74" s="729"/>
      <c r="HG74" s="729"/>
      <c r="HH74" s="729"/>
      <c r="HI74" s="729"/>
      <c r="HJ74" s="729"/>
      <c r="HK74" s="729"/>
      <c r="HL74" s="729"/>
      <c r="HM74" s="729"/>
      <c r="HN74" s="729"/>
      <c r="HO74" s="729"/>
      <c r="HP74" s="729"/>
      <c r="HQ74" s="729"/>
      <c r="HR74" s="729"/>
      <c r="HS74" s="729"/>
      <c r="HT74" s="729"/>
      <c r="HU74" s="729"/>
      <c r="HV74" s="729"/>
      <c r="HW74" s="729"/>
      <c r="HX74" s="729"/>
      <c r="HY74" s="729"/>
      <c r="HZ74" s="729"/>
      <c r="IA74" s="729"/>
      <c r="IB74" s="729"/>
      <c r="IC74" s="729"/>
      <c r="ID74" s="729"/>
      <c r="IE74" s="729"/>
    </row>
    <row r="75" s="625" customFormat="1" ht="32" customHeight="1" spans="1:16379">
      <c r="A75" s="651">
        <v>45839</v>
      </c>
      <c r="B75" s="643" t="s">
        <v>360</v>
      </c>
      <c r="C75" s="644" t="s">
        <v>119</v>
      </c>
      <c r="D75" s="645">
        <v>4500172203</v>
      </c>
      <c r="E75" s="646">
        <v>60235975</v>
      </c>
      <c r="F75" s="645" t="s">
        <v>1718</v>
      </c>
      <c r="G75" s="649" t="s">
        <v>1461</v>
      </c>
      <c r="H75" s="648" t="s">
        <v>84</v>
      </c>
      <c r="I75" s="657">
        <v>800</v>
      </c>
      <c r="J75" s="657">
        <v>0</v>
      </c>
      <c r="K75" s="657">
        <v>4</v>
      </c>
      <c r="L75" s="657">
        <f t="shared" si="137"/>
        <v>200</v>
      </c>
      <c r="M75" s="658">
        <v>45870</v>
      </c>
      <c r="N75" s="658">
        <f>M75-4</f>
        <v>45866</v>
      </c>
      <c r="O75" s="659"/>
      <c r="P75" s="659" t="s">
        <v>93</v>
      </c>
      <c r="Q75" s="659" t="s">
        <v>1098</v>
      </c>
      <c r="R75" s="666" t="s">
        <v>123</v>
      </c>
      <c r="S75" s="666"/>
      <c r="T75" s="666" t="s">
        <v>85</v>
      </c>
      <c r="U75" s="666" t="s">
        <v>1094</v>
      </c>
      <c r="V75" s="666"/>
      <c r="W75" s="669" t="s">
        <v>1095</v>
      </c>
      <c r="X75" s="657" t="s">
        <v>126</v>
      </c>
      <c r="Y75" s="681">
        <v>4.1207</v>
      </c>
      <c r="Z75" s="682">
        <f t="shared" si="138"/>
        <v>3296.56</v>
      </c>
      <c r="AA75" s="657" t="s">
        <v>1099</v>
      </c>
      <c r="AB75" s="649" t="s">
        <v>1593</v>
      </c>
      <c r="AC75" s="657" t="s">
        <v>101</v>
      </c>
      <c r="AD75" s="683"/>
      <c r="AE75" s="683">
        <f>I75</f>
        <v>800</v>
      </c>
      <c r="AF75" s="787"/>
      <c r="AG75" s="683"/>
      <c r="AH75" s="683"/>
      <c r="AI75" s="694"/>
      <c r="AJ75" s="694"/>
      <c r="AK75" s="694">
        <f t="shared" si="141"/>
        <v>800</v>
      </c>
      <c r="AL75" s="694"/>
      <c r="AM75" s="695"/>
      <c r="AN75" s="695"/>
      <c r="AO75" s="705"/>
      <c r="AP75" s="694"/>
      <c r="AQ75" s="694">
        <f t="shared" ref="AQ75:AQ104" si="147">I75/4</f>
        <v>200</v>
      </c>
      <c r="AR75" s="706"/>
      <c r="AS75" s="705">
        <f t="shared" ref="AS75:AS104" si="148">I75/4</f>
        <v>200</v>
      </c>
      <c r="AT75" s="694">
        <f t="shared" ref="AT75:AT104" si="149">I75/4</f>
        <v>200</v>
      </c>
      <c r="AU75" s="694"/>
      <c r="AV75" s="706">
        <f t="shared" ref="AV75:AV104" si="150">I75/4</f>
        <v>200</v>
      </c>
      <c r="AW75" s="705"/>
      <c r="AX75" s="694"/>
      <c r="AY75" s="694"/>
      <c r="AZ75" s="706"/>
      <c r="BA75" s="705"/>
      <c r="BB75" s="706"/>
      <c r="BC75" s="694"/>
      <c r="BD75" s="694">
        <f t="shared" si="117"/>
        <v>800</v>
      </c>
      <c r="BE75" s="694"/>
      <c r="BF75" s="694"/>
      <c r="BG75" s="694" t="s">
        <v>102</v>
      </c>
      <c r="BH75" s="694"/>
      <c r="BI75" s="694">
        <f t="shared" si="142"/>
        <v>200</v>
      </c>
      <c r="BJ75" s="694">
        <f t="shared" ref="BJ75:BJ107" si="151">I75/4</f>
        <v>200</v>
      </c>
      <c r="BK75" s="694">
        <f t="shared" ref="BK75:BK107" si="152">I75/4</f>
        <v>200</v>
      </c>
      <c r="BL75" s="721">
        <f t="shared" ref="BL75:BL107" si="153">I75/4</f>
        <v>200</v>
      </c>
      <c r="BM75" s="694">
        <f t="shared" ref="BM75:BM107" si="154">I75/4</f>
        <v>200</v>
      </c>
      <c r="BN75" s="721">
        <f t="shared" ref="BN75:BN107" si="155">I75/4</f>
        <v>200</v>
      </c>
      <c r="BO75" s="694">
        <f t="shared" ref="BO75:BO107" si="156">I75/4</f>
        <v>200</v>
      </c>
      <c r="BP75" s="721">
        <f t="shared" ref="BP75:BP107" si="157">I75/4</f>
        <v>200</v>
      </c>
      <c r="BQ75" s="721">
        <f t="shared" ref="BQ75:BQ107" si="158">$BQ$119+BJ75+BL75+BN75+BP75</f>
        <v>238825</v>
      </c>
      <c r="BR75" s="721">
        <f t="shared" ref="BR75:BY75" si="159">BR74-BI75</f>
        <v>16815.5</v>
      </c>
      <c r="BS75" s="721">
        <f t="shared" si="159"/>
        <v>-1262</v>
      </c>
      <c r="BT75" s="721">
        <f t="shared" si="159"/>
        <v>-1262</v>
      </c>
      <c r="BU75" s="721">
        <f t="shared" si="159"/>
        <v>-1262</v>
      </c>
      <c r="BV75" s="721">
        <f t="shared" si="159"/>
        <v>-1262</v>
      </c>
      <c r="BW75" s="721">
        <f t="shared" si="159"/>
        <v>-1262</v>
      </c>
      <c r="BX75" s="721">
        <f t="shared" si="159"/>
        <v>-1262</v>
      </c>
      <c r="BY75" s="721">
        <f t="shared" si="159"/>
        <v>-1262</v>
      </c>
      <c r="BZ75" s="657"/>
      <c r="CA75" s="729"/>
      <c r="CB75" s="729"/>
      <c r="CC75" s="729"/>
      <c r="CD75" s="729"/>
      <c r="CE75" s="729"/>
      <c r="CF75" s="729"/>
      <c r="CG75" s="729"/>
      <c r="CH75" s="729"/>
      <c r="CI75" s="729"/>
      <c r="CJ75" s="729"/>
      <c r="CK75" s="729"/>
      <c r="CL75" s="729"/>
      <c r="CM75" s="729"/>
      <c r="CN75" s="729"/>
      <c r="CO75" s="729"/>
      <c r="CP75" s="729"/>
      <c r="CQ75" s="729"/>
      <c r="CR75" s="729"/>
      <c r="CS75" s="729"/>
      <c r="CT75" s="729"/>
      <c r="CU75" s="729"/>
      <c r="CV75" s="729"/>
      <c r="CW75" s="729"/>
      <c r="CX75" s="729"/>
      <c r="CY75" s="729"/>
      <c r="CZ75" s="729"/>
      <c r="DA75" s="729"/>
      <c r="DB75" s="729"/>
      <c r="DC75" s="729"/>
      <c r="DD75" s="729"/>
      <c r="DE75" s="729"/>
      <c r="DF75" s="729"/>
      <c r="DG75" s="729"/>
      <c r="DH75" s="729"/>
      <c r="DI75" s="729"/>
      <c r="DJ75" s="729"/>
      <c r="DK75" s="729"/>
      <c r="DL75" s="729"/>
      <c r="DM75" s="729"/>
      <c r="DN75" s="729"/>
      <c r="DO75" s="729"/>
      <c r="DP75" s="729"/>
      <c r="DQ75" s="729"/>
      <c r="DR75" s="729"/>
      <c r="DS75" s="729"/>
      <c r="DT75" s="729"/>
      <c r="DU75" s="729"/>
      <c r="DV75" s="729"/>
      <c r="DW75" s="729"/>
      <c r="DX75" s="729"/>
      <c r="DY75" s="729"/>
      <c r="DZ75" s="729"/>
      <c r="EA75" s="729"/>
      <c r="EB75" s="729"/>
      <c r="EC75" s="729"/>
      <c r="ED75" s="729"/>
      <c r="EE75" s="729"/>
      <c r="EF75" s="729"/>
      <c r="EG75" s="729"/>
      <c r="EH75" s="729"/>
      <c r="EI75" s="729"/>
      <c r="EJ75" s="729"/>
      <c r="EK75" s="729"/>
      <c r="EL75" s="729"/>
      <c r="EM75" s="729"/>
      <c r="EN75" s="729"/>
      <c r="EO75" s="729"/>
      <c r="EP75" s="729"/>
      <c r="EQ75" s="729"/>
      <c r="ER75" s="729"/>
      <c r="ES75" s="729"/>
      <c r="ET75" s="729"/>
      <c r="EU75" s="729"/>
      <c r="EV75" s="729"/>
      <c r="EW75" s="729"/>
      <c r="EX75" s="729"/>
      <c r="EY75" s="729"/>
      <c r="EZ75" s="729"/>
      <c r="FA75" s="729"/>
      <c r="FB75" s="729"/>
      <c r="FC75" s="729"/>
      <c r="FD75" s="729"/>
      <c r="FE75" s="729"/>
      <c r="FF75" s="729"/>
      <c r="FG75" s="729"/>
      <c r="FH75" s="729"/>
      <c r="FI75" s="729"/>
      <c r="FJ75" s="729"/>
      <c r="FK75" s="729"/>
      <c r="FL75" s="729"/>
      <c r="FM75" s="729"/>
      <c r="FN75" s="729"/>
      <c r="FO75" s="729"/>
      <c r="FP75" s="729"/>
      <c r="FQ75" s="729"/>
      <c r="FR75" s="729"/>
      <c r="FS75" s="729"/>
      <c r="FT75" s="729"/>
      <c r="FU75" s="729"/>
      <c r="FV75" s="729"/>
      <c r="FW75" s="729"/>
      <c r="FX75" s="729"/>
      <c r="FY75" s="729"/>
      <c r="FZ75" s="729"/>
      <c r="GA75" s="729"/>
      <c r="GB75" s="729"/>
      <c r="GC75" s="729"/>
      <c r="GD75" s="729"/>
      <c r="GE75" s="729"/>
      <c r="GF75" s="729"/>
      <c r="GG75" s="729"/>
      <c r="GH75" s="729"/>
      <c r="GI75" s="729"/>
      <c r="GJ75" s="729"/>
      <c r="GK75" s="729"/>
      <c r="GL75" s="729"/>
      <c r="GM75" s="729"/>
      <c r="GN75" s="729"/>
      <c r="GO75" s="729"/>
      <c r="GP75" s="729"/>
      <c r="GQ75" s="729"/>
      <c r="GR75" s="729"/>
      <c r="GS75" s="729"/>
      <c r="GT75" s="729"/>
      <c r="GU75" s="729"/>
      <c r="GV75" s="729"/>
      <c r="GW75" s="729"/>
      <c r="GX75" s="729"/>
      <c r="GY75" s="729"/>
      <c r="GZ75" s="729"/>
      <c r="HA75" s="729"/>
      <c r="HB75" s="729"/>
      <c r="HC75" s="729"/>
      <c r="HD75" s="729"/>
      <c r="HE75" s="729"/>
      <c r="HF75" s="729"/>
      <c r="HG75" s="729"/>
      <c r="HH75" s="729"/>
      <c r="HI75" s="729"/>
      <c r="HJ75" s="729"/>
      <c r="HK75" s="729"/>
      <c r="HL75" s="729"/>
      <c r="HM75" s="729"/>
      <c r="HN75" s="729"/>
      <c r="HO75" s="729"/>
      <c r="HP75" s="729"/>
      <c r="HQ75" s="729"/>
      <c r="HR75" s="729"/>
      <c r="HS75" s="729"/>
      <c r="HT75" s="729"/>
      <c r="HU75" s="729"/>
      <c r="HV75" s="729"/>
      <c r="HW75" s="729"/>
      <c r="HX75" s="729"/>
      <c r="HY75" s="729"/>
      <c r="HZ75" s="729"/>
      <c r="IA75" s="729"/>
      <c r="IB75" s="729"/>
      <c r="IC75" s="729"/>
      <c r="ID75" s="729"/>
      <c r="XEY75" s="730"/>
    </row>
    <row r="76" s="625" customFormat="1" ht="32" customHeight="1" spans="1:16379">
      <c r="A76" s="651">
        <v>45836</v>
      </c>
      <c r="B76" s="643" t="s">
        <v>1092</v>
      </c>
      <c r="C76" s="644" t="s">
        <v>119</v>
      </c>
      <c r="D76" s="645">
        <v>4500171778</v>
      </c>
      <c r="E76" s="646">
        <v>70072654</v>
      </c>
      <c r="F76" s="645" t="s">
        <v>1719</v>
      </c>
      <c r="G76" s="649" t="s">
        <v>1461</v>
      </c>
      <c r="H76" s="648" t="s">
        <v>84</v>
      </c>
      <c r="I76" s="657">
        <v>600</v>
      </c>
      <c r="J76" s="657">
        <v>0</v>
      </c>
      <c r="K76" s="657">
        <v>4</v>
      </c>
      <c r="L76" s="657">
        <f t="shared" si="137"/>
        <v>150</v>
      </c>
      <c r="M76" s="658">
        <v>45874</v>
      </c>
      <c r="N76" s="658">
        <v>45870</v>
      </c>
      <c r="O76" s="659"/>
      <c r="P76" s="659" t="s">
        <v>93</v>
      </c>
      <c r="Q76" s="659" t="s">
        <v>1083</v>
      </c>
      <c r="R76" s="666" t="s">
        <v>123</v>
      </c>
      <c r="S76" s="666"/>
      <c r="T76" s="666" t="s">
        <v>85</v>
      </c>
      <c r="U76" s="666" t="s">
        <v>1094</v>
      </c>
      <c r="V76" s="666"/>
      <c r="W76" s="669" t="s">
        <v>1095</v>
      </c>
      <c r="X76" s="657" t="s">
        <v>126</v>
      </c>
      <c r="Y76" s="681">
        <v>4.1207</v>
      </c>
      <c r="Z76" s="682">
        <f t="shared" si="138"/>
        <v>2472.42</v>
      </c>
      <c r="AA76" s="657" t="s">
        <v>1096</v>
      </c>
      <c r="AB76" s="649" t="s">
        <v>1593</v>
      </c>
      <c r="AC76" s="657" t="s">
        <v>101</v>
      </c>
      <c r="AD76" s="683"/>
      <c r="AE76" s="683">
        <f>I76</f>
        <v>600</v>
      </c>
      <c r="AF76" s="787"/>
      <c r="AG76" s="683"/>
      <c r="AH76" s="683"/>
      <c r="AI76" s="694"/>
      <c r="AJ76" s="694"/>
      <c r="AK76" s="694">
        <f t="shared" si="141"/>
        <v>600</v>
      </c>
      <c r="AL76" s="694"/>
      <c r="AM76" s="695"/>
      <c r="AN76" s="695"/>
      <c r="AO76" s="705"/>
      <c r="AP76" s="694"/>
      <c r="AQ76" s="694">
        <f t="shared" si="147"/>
        <v>150</v>
      </c>
      <c r="AR76" s="706"/>
      <c r="AS76" s="705">
        <f t="shared" si="148"/>
        <v>150</v>
      </c>
      <c r="AT76" s="694">
        <f t="shared" si="149"/>
        <v>150</v>
      </c>
      <c r="AU76" s="694"/>
      <c r="AV76" s="706">
        <f t="shared" si="150"/>
        <v>150</v>
      </c>
      <c r="AW76" s="705"/>
      <c r="AX76" s="694"/>
      <c r="AY76" s="694"/>
      <c r="AZ76" s="706"/>
      <c r="BA76" s="705"/>
      <c r="BB76" s="706"/>
      <c r="BC76" s="694"/>
      <c r="BD76" s="694">
        <f t="shared" si="117"/>
        <v>600</v>
      </c>
      <c r="BE76" s="694"/>
      <c r="BF76" s="694"/>
      <c r="BG76" s="694" t="s">
        <v>102</v>
      </c>
      <c r="BH76" s="694"/>
      <c r="BI76" s="694">
        <f t="shared" si="142"/>
        <v>150</v>
      </c>
      <c r="BJ76" s="694">
        <f t="shared" si="151"/>
        <v>150</v>
      </c>
      <c r="BK76" s="694">
        <f t="shared" si="152"/>
        <v>150</v>
      </c>
      <c r="BL76" s="721">
        <f t="shared" si="153"/>
        <v>150</v>
      </c>
      <c r="BM76" s="694">
        <f t="shared" si="154"/>
        <v>150</v>
      </c>
      <c r="BN76" s="721">
        <f t="shared" si="155"/>
        <v>150</v>
      </c>
      <c r="BO76" s="694">
        <f t="shared" si="156"/>
        <v>150</v>
      </c>
      <c r="BP76" s="721">
        <f t="shared" si="157"/>
        <v>150</v>
      </c>
      <c r="BQ76" s="721">
        <f t="shared" si="158"/>
        <v>238625</v>
      </c>
      <c r="BR76" s="721">
        <f t="shared" ref="BR76:BY76" si="160">BR75-BI76</f>
        <v>16665.5</v>
      </c>
      <c r="BS76" s="721">
        <f t="shared" si="160"/>
        <v>-1412</v>
      </c>
      <c r="BT76" s="721">
        <f t="shared" si="160"/>
        <v>-1412</v>
      </c>
      <c r="BU76" s="721">
        <f t="shared" si="160"/>
        <v>-1412</v>
      </c>
      <c r="BV76" s="721">
        <f t="shared" si="160"/>
        <v>-1412</v>
      </c>
      <c r="BW76" s="721">
        <f t="shared" si="160"/>
        <v>-1412</v>
      </c>
      <c r="BX76" s="721">
        <f t="shared" si="160"/>
        <v>-1412</v>
      </c>
      <c r="BY76" s="721">
        <f t="shared" si="160"/>
        <v>-1412</v>
      </c>
      <c r="BZ76" s="657"/>
      <c r="CA76" s="729"/>
      <c r="CB76" s="729"/>
      <c r="CC76" s="729"/>
      <c r="CD76" s="729"/>
      <c r="CE76" s="729"/>
      <c r="CF76" s="729"/>
      <c r="CG76" s="729"/>
      <c r="CH76" s="729"/>
      <c r="CI76" s="729"/>
      <c r="CJ76" s="729"/>
      <c r="CK76" s="729"/>
      <c r="CL76" s="729"/>
      <c r="CM76" s="729"/>
      <c r="CN76" s="729"/>
      <c r="CO76" s="729"/>
      <c r="CP76" s="729"/>
      <c r="CQ76" s="729"/>
      <c r="CR76" s="729"/>
      <c r="CS76" s="729"/>
      <c r="CT76" s="729"/>
      <c r="CU76" s="729"/>
      <c r="CV76" s="729"/>
      <c r="CW76" s="729"/>
      <c r="CX76" s="729"/>
      <c r="CY76" s="729"/>
      <c r="CZ76" s="729"/>
      <c r="DA76" s="729"/>
      <c r="DB76" s="729"/>
      <c r="DC76" s="729"/>
      <c r="DD76" s="729"/>
      <c r="DE76" s="729"/>
      <c r="DF76" s="729"/>
      <c r="DG76" s="729"/>
      <c r="DH76" s="729"/>
      <c r="DI76" s="729"/>
      <c r="DJ76" s="729"/>
      <c r="DK76" s="729"/>
      <c r="DL76" s="729"/>
      <c r="DM76" s="729"/>
      <c r="DN76" s="729"/>
      <c r="DO76" s="729"/>
      <c r="DP76" s="729"/>
      <c r="DQ76" s="729"/>
      <c r="DR76" s="729"/>
      <c r="DS76" s="729"/>
      <c r="DT76" s="729"/>
      <c r="DU76" s="729"/>
      <c r="DV76" s="729"/>
      <c r="DW76" s="729"/>
      <c r="DX76" s="729"/>
      <c r="DY76" s="729"/>
      <c r="DZ76" s="729"/>
      <c r="EA76" s="729"/>
      <c r="EB76" s="729"/>
      <c r="EC76" s="729"/>
      <c r="ED76" s="729"/>
      <c r="EE76" s="729"/>
      <c r="EF76" s="729"/>
      <c r="EG76" s="729"/>
      <c r="EH76" s="729"/>
      <c r="EI76" s="729"/>
      <c r="EJ76" s="729"/>
      <c r="EK76" s="729"/>
      <c r="EL76" s="729"/>
      <c r="EM76" s="729"/>
      <c r="EN76" s="729"/>
      <c r="EO76" s="729"/>
      <c r="EP76" s="729"/>
      <c r="EQ76" s="729"/>
      <c r="ER76" s="729"/>
      <c r="ES76" s="729"/>
      <c r="ET76" s="729"/>
      <c r="EU76" s="729"/>
      <c r="EV76" s="729"/>
      <c r="EW76" s="729"/>
      <c r="EX76" s="729"/>
      <c r="EY76" s="729"/>
      <c r="EZ76" s="729"/>
      <c r="FA76" s="729"/>
      <c r="FB76" s="729"/>
      <c r="FC76" s="729"/>
      <c r="FD76" s="729"/>
      <c r="FE76" s="729"/>
      <c r="FF76" s="729"/>
      <c r="FG76" s="729"/>
      <c r="FH76" s="729"/>
      <c r="FI76" s="729"/>
      <c r="FJ76" s="729"/>
      <c r="FK76" s="729"/>
      <c r="FL76" s="729"/>
      <c r="FM76" s="729"/>
      <c r="FN76" s="729"/>
      <c r="FO76" s="729"/>
      <c r="FP76" s="729"/>
      <c r="FQ76" s="729"/>
      <c r="FR76" s="729"/>
      <c r="FS76" s="729"/>
      <c r="FT76" s="729"/>
      <c r="FU76" s="729"/>
      <c r="FV76" s="729"/>
      <c r="FW76" s="729"/>
      <c r="FX76" s="729"/>
      <c r="FY76" s="729"/>
      <c r="FZ76" s="729"/>
      <c r="GA76" s="729"/>
      <c r="GB76" s="729"/>
      <c r="GC76" s="729"/>
      <c r="GD76" s="729"/>
      <c r="GE76" s="729"/>
      <c r="GF76" s="729"/>
      <c r="GG76" s="729"/>
      <c r="GH76" s="729"/>
      <c r="GI76" s="729"/>
      <c r="GJ76" s="729"/>
      <c r="GK76" s="729"/>
      <c r="GL76" s="729"/>
      <c r="GM76" s="729"/>
      <c r="GN76" s="729"/>
      <c r="GO76" s="729"/>
      <c r="GP76" s="729"/>
      <c r="GQ76" s="729"/>
      <c r="GR76" s="729"/>
      <c r="GS76" s="729"/>
      <c r="GT76" s="729"/>
      <c r="GU76" s="729"/>
      <c r="GV76" s="729"/>
      <c r="GW76" s="729"/>
      <c r="GX76" s="729"/>
      <c r="GY76" s="729"/>
      <c r="GZ76" s="729"/>
      <c r="HA76" s="729"/>
      <c r="HB76" s="729"/>
      <c r="HC76" s="729"/>
      <c r="HD76" s="729"/>
      <c r="HE76" s="729"/>
      <c r="HF76" s="729"/>
      <c r="HG76" s="729"/>
      <c r="HH76" s="729"/>
      <c r="HI76" s="729"/>
      <c r="HJ76" s="729"/>
      <c r="HK76" s="729"/>
      <c r="HL76" s="729"/>
      <c r="HM76" s="729"/>
      <c r="HN76" s="729"/>
      <c r="HO76" s="729"/>
      <c r="HP76" s="729"/>
      <c r="HQ76" s="729"/>
      <c r="HR76" s="729"/>
      <c r="HS76" s="729"/>
      <c r="HT76" s="729"/>
      <c r="HU76" s="729"/>
      <c r="HV76" s="729"/>
      <c r="HW76" s="729"/>
      <c r="HX76" s="729"/>
      <c r="HY76" s="729"/>
      <c r="HZ76" s="729"/>
      <c r="IA76" s="729"/>
      <c r="IB76" s="729"/>
      <c r="IC76" s="729"/>
      <c r="ID76" s="729"/>
      <c r="XEY76" s="730"/>
    </row>
    <row r="77" s="625" customFormat="1" ht="32" customHeight="1" spans="1:16379">
      <c r="A77" s="651">
        <v>45838</v>
      </c>
      <c r="B77" s="643" t="s">
        <v>1084</v>
      </c>
      <c r="C77" s="644" t="s">
        <v>1085</v>
      </c>
      <c r="D77" s="645">
        <v>4500172103</v>
      </c>
      <c r="E77" s="646"/>
      <c r="F77" s="645" t="s">
        <v>1720</v>
      </c>
      <c r="G77" s="649" t="s">
        <v>1461</v>
      </c>
      <c r="H77" s="648" t="s">
        <v>84</v>
      </c>
      <c r="I77" s="657">
        <v>120</v>
      </c>
      <c r="J77" s="657">
        <v>0</v>
      </c>
      <c r="K77" s="657">
        <v>4</v>
      </c>
      <c r="L77" s="657">
        <f t="shared" si="137"/>
        <v>30</v>
      </c>
      <c r="M77" s="658">
        <v>45874</v>
      </c>
      <c r="N77" s="658">
        <f>M77-4</f>
        <v>45870</v>
      </c>
      <c r="O77" s="659"/>
      <c r="P77" s="659" t="s">
        <v>93</v>
      </c>
      <c r="Q77" s="659" t="s">
        <v>1083</v>
      </c>
      <c r="R77" s="666" t="s">
        <v>1087</v>
      </c>
      <c r="S77" s="666"/>
      <c r="T77" s="666" t="s">
        <v>1088</v>
      </c>
      <c r="U77" s="666"/>
      <c r="V77" s="666"/>
      <c r="W77" s="669" t="s">
        <v>1721</v>
      </c>
      <c r="X77" s="657" t="s">
        <v>1090</v>
      </c>
      <c r="Y77" s="681">
        <v>4.1708</v>
      </c>
      <c r="Z77" s="682" t="e">
        <f>Y77*H77</f>
        <v>#VALUE!</v>
      </c>
      <c r="AA77" s="788" t="s">
        <v>1091</v>
      </c>
      <c r="AB77" s="789" t="s">
        <v>1689</v>
      </c>
      <c r="AC77" s="657" t="s">
        <v>101</v>
      </c>
      <c r="AD77" s="683"/>
      <c r="AE77" s="683"/>
      <c r="AF77" s="790"/>
      <c r="AG77" s="683">
        <f>I77</f>
        <v>120</v>
      </c>
      <c r="AH77" s="683"/>
      <c r="AI77" s="694"/>
      <c r="AJ77" s="694"/>
      <c r="AK77" s="694">
        <f t="shared" si="141"/>
        <v>120</v>
      </c>
      <c r="AL77" s="694"/>
      <c r="AM77" s="695"/>
      <c r="AN77" s="695"/>
      <c r="AO77" s="705"/>
      <c r="AP77" s="694"/>
      <c r="AQ77" s="694">
        <f t="shared" si="147"/>
        <v>30</v>
      </c>
      <c r="AR77" s="706"/>
      <c r="AS77" s="705">
        <f t="shared" si="148"/>
        <v>30</v>
      </c>
      <c r="AT77" s="694">
        <f t="shared" si="149"/>
        <v>30</v>
      </c>
      <c r="AU77" s="694"/>
      <c r="AV77" s="706">
        <f t="shared" si="150"/>
        <v>30</v>
      </c>
      <c r="AW77" s="705"/>
      <c r="AX77" s="694"/>
      <c r="AY77" s="694"/>
      <c r="AZ77" s="706"/>
      <c r="BA77" s="705"/>
      <c r="BB77" s="706"/>
      <c r="BC77" s="694"/>
      <c r="BD77" s="694">
        <f t="shared" si="117"/>
        <v>120</v>
      </c>
      <c r="BE77" s="694"/>
      <c r="BF77" s="694"/>
      <c r="BG77" s="694" t="s">
        <v>102</v>
      </c>
      <c r="BH77" s="694"/>
      <c r="BI77" s="694">
        <f t="shared" si="142"/>
        <v>30</v>
      </c>
      <c r="BJ77" s="694">
        <f t="shared" si="151"/>
        <v>30</v>
      </c>
      <c r="BK77" s="694">
        <f t="shared" si="152"/>
        <v>30</v>
      </c>
      <c r="BL77" s="721">
        <f t="shared" si="153"/>
        <v>30</v>
      </c>
      <c r="BM77" s="694">
        <f t="shared" si="154"/>
        <v>30</v>
      </c>
      <c r="BN77" s="721">
        <f t="shared" si="155"/>
        <v>30</v>
      </c>
      <c r="BO77" s="694">
        <f t="shared" si="156"/>
        <v>30</v>
      </c>
      <c r="BP77" s="721">
        <f t="shared" si="157"/>
        <v>30</v>
      </c>
      <c r="BQ77" s="721">
        <f t="shared" si="158"/>
        <v>238145</v>
      </c>
      <c r="BR77" s="721">
        <f t="shared" ref="BR77:BY77" si="161">BR76-BI77</f>
        <v>16635.5</v>
      </c>
      <c r="BS77" s="721">
        <f t="shared" si="161"/>
        <v>-1442</v>
      </c>
      <c r="BT77" s="721">
        <f t="shared" si="161"/>
        <v>-1442</v>
      </c>
      <c r="BU77" s="721">
        <f t="shared" si="161"/>
        <v>-1442</v>
      </c>
      <c r="BV77" s="721">
        <f t="shared" si="161"/>
        <v>-1442</v>
      </c>
      <c r="BW77" s="721">
        <f t="shared" si="161"/>
        <v>-1442</v>
      </c>
      <c r="BX77" s="721">
        <f t="shared" si="161"/>
        <v>-1442</v>
      </c>
      <c r="BY77" s="721">
        <f t="shared" si="161"/>
        <v>-1442</v>
      </c>
      <c r="BZ77" s="657"/>
      <c r="CA77" s="729"/>
      <c r="CB77" s="729"/>
      <c r="CC77" s="729"/>
      <c r="CD77" s="729"/>
      <c r="CE77" s="729"/>
      <c r="CF77" s="729"/>
      <c r="CG77" s="729"/>
      <c r="CH77" s="729"/>
      <c r="CI77" s="729"/>
      <c r="CJ77" s="729"/>
      <c r="CK77" s="729"/>
      <c r="CL77" s="729"/>
      <c r="CM77" s="729"/>
      <c r="CN77" s="729"/>
      <c r="CO77" s="729"/>
      <c r="CP77" s="729"/>
      <c r="CQ77" s="729"/>
      <c r="CR77" s="729"/>
      <c r="CS77" s="729"/>
      <c r="CT77" s="729"/>
      <c r="CU77" s="729"/>
      <c r="CV77" s="729"/>
      <c r="CW77" s="729"/>
      <c r="CX77" s="729"/>
      <c r="CY77" s="729"/>
      <c r="CZ77" s="729"/>
      <c r="DA77" s="729"/>
      <c r="DB77" s="729"/>
      <c r="DC77" s="729"/>
      <c r="DD77" s="729"/>
      <c r="DE77" s="729"/>
      <c r="DF77" s="729"/>
      <c r="DG77" s="729"/>
      <c r="DH77" s="729"/>
      <c r="DI77" s="729"/>
      <c r="DJ77" s="729"/>
      <c r="DK77" s="729"/>
      <c r="DL77" s="729"/>
      <c r="DM77" s="729"/>
      <c r="DN77" s="729"/>
      <c r="DO77" s="729"/>
      <c r="DP77" s="729"/>
      <c r="DQ77" s="729"/>
      <c r="DR77" s="729"/>
      <c r="DS77" s="729"/>
      <c r="DT77" s="729"/>
      <c r="DU77" s="729"/>
      <c r="DV77" s="729"/>
      <c r="DW77" s="729"/>
      <c r="DX77" s="729"/>
      <c r="DY77" s="729"/>
      <c r="DZ77" s="729"/>
      <c r="EA77" s="729"/>
      <c r="EB77" s="729"/>
      <c r="EC77" s="729"/>
      <c r="ED77" s="729"/>
      <c r="EE77" s="729"/>
      <c r="EF77" s="729"/>
      <c r="EG77" s="729"/>
      <c r="EH77" s="729"/>
      <c r="EI77" s="729"/>
      <c r="EJ77" s="729"/>
      <c r="EK77" s="729"/>
      <c r="EL77" s="729"/>
      <c r="EM77" s="729"/>
      <c r="EN77" s="729"/>
      <c r="EO77" s="729"/>
      <c r="EP77" s="729"/>
      <c r="EQ77" s="729"/>
      <c r="ER77" s="729"/>
      <c r="ES77" s="729"/>
      <c r="ET77" s="729"/>
      <c r="EU77" s="729"/>
      <c r="EV77" s="729"/>
      <c r="EW77" s="729"/>
      <c r="EX77" s="729"/>
      <c r="EY77" s="729"/>
      <c r="EZ77" s="729"/>
      <c r="FA77" s="729"/>
      <c r="FB77" s="729"/>
      <c r="FC77" s="729"/>
      <c r="FD77" s="729"/>
      <c r="FE77" s="729"/>
      <c r="FF77" s="729"/>
      <c r="FG77" s="729"/>
      <c r="FH77" s="729"/>
      <c r="FI77" s="729"/>
      <c r="FJ77" s="729"/>
      <c r="FK77" s="729"/>
      <c r="FL77" s="729"/>
      <c r="FM77" s="729"/>
      <c r="FN77" s="729"/>
      <c r="FO77" s="729"/>
      <c r="FP77" s="729"/>
      <c r="FQ77" s="729"/>
      <c r="FR77" s="729"/>
      <c r="FS77" s="729"/>
      <c r="FT77" s="729"/>
      <c r="FU77" s="729"/>
      <c r="FV77" s="729"/>
      <c r="FW77" s="729"/>
      <c r="FX77" s="729"/>
      <c r="FY77" s="729"/>
      <c r="FZ77" s="729"/>
      <c r="GA77" s="729"/>
      <c r="GB77" s="729"/>
      <c r="GC77" s="729"/>
      <c r="GD77" s="729"/>
      <c r="GE77" s="729"/>
      <c r="GF77" s="729"/>
      <c r="GG77" s="729"/>
      <c r="GH77" s="729"/>
      <c r="GI77" s="729"/>
      <c r="GJ77" s="729"/>
      <c r="GK77" s="729"/>
      <c r="GL77" s="729"/>
      <c r="GM77" s="729"/>
      <c r="GN77" s="729"/>
      <c r="GO77" s="729"/>
      <c r="GP77" s="729"/>
      <c r="GQ77" s="729"/>
      <c r="GR77" s="729"/>
      <c r="GS77" s="729"/>
      <c r="GT77" s="729"/>
      <c r="GU77" s="729"/>
      <c r="GV77" s="729"/>
      <c r="GW77" s="729"/>
      <c r="GX77" s="729"/>
      <c r="GY77" s="729"/>
      <c r="GZ77" s="729"/>
      <c r="HA77" s="729"/>
      <c r="HB77" s="729"/>
      <c r="HC77" s="729"/>
      <c r="HD77" s="729"/>
      <c r="HE77" s="729"/>
      <c r="HF77" s="729"/>
      <c r="HG77" s="729"/>
      <c r="HH77" s="729"/>
      <c r="HI77" s="729"/>
      <c r="HJ77" s="729"/>
      <c r="HK77" s="729"/>
      <c r="HL77" s="729"/>
      <c r="HM77" s="729"/>
      <c r="HN77" s="729"/>
      <c r="HO77" s="729"/>
      <c r="HP77" s="729"/>
      <c r="HQ77" s="729"/>
      <c r="HR77" s="729"/>
      <c r="HS77" s="729"/>
      <c r="HT77" s="729"/>
      <c r="HU77" s="729"/>
      <c r="HV77" s="729"/>
      <c r="HW77" s="729"/>
      <c r="HX77" s="729"/>
      <c r="HY77" s="729"/>
      <c r="HZ77" s="729"/>
      <c r="IA77" s="729"/>
      <c r="IB77" s="729"/>
      <c r="IC77" s="729"/>
      <c r="ID77" s="729"/>
      <c r="XEY77" s="730"/>
    </row>
    <row r="78" s="625" customFormat="1" ht="32" customHeight="1" spans="1:16379">
      <c r="A78" s="651">
        <v>45838</v>
      </c>
      <c r="B78" s="643" t="s">
        <v>1186</v>
      </c>
      <c r="C78" s="644" t="s">
        <v>119</v>
      </c>
      <c r="D78" s="645">
        <v>4500171933</v>
      </c>
      <c r="E78" s="646">
        <v>1617037</v>
      </c>
      <c r="F78" s="645" t="s">
        <v>1722</v>
      </c>
      <c r="G78" s="649" t="s">
        <v>1461</v>
      </c>
      <c r="H78" s="648" t="s">
        <v>84</v>
      </c>
      <c r="I78" s="657">
        <v>200</v>
      </c>
      <c r="J78" s="657">
        <v>0</v>
      </c>
      <c r="K78" s="657">
        <v>4</v>
      </c>
      <c r="L78" s="657">
        <f t="shared" si="137"/>
        <v>50</v>
      </c>
      <c r="M78" s="658">
        <v>45875</v>
      </c>
      <c r="N78" s="658">
        <v>45871</v>
      </c>
      <c r="O78" s="659"/>
      <c r="P78" s="659" t="s">
        <v>93</v>
      </c>
      <c r="Q78" s="659" t="s">
        <v>1723</v>
      </c>
      <c r="R78" s="666" t="s">
        <v>1724</v>
      </c>
      <c r="S78" s="666"/>
      <c r="T78" s="666"/>
      <c r="U78" s="666" t="s">
        <v>1725</v>
      </c>
      <c r="V78" s="666" t="s">
        <v>1726</v>
      </c>
      <c r="W78" s="669" t="s">
        <v>1727</v>
      </c>
      <c r="X78" s="657" t="s">
        <v>1192</v>
      </c>
      <c r="Y78" s="681">
        <v>4.3057</v>
      </c>
      <c r="Z78" s="682">
        <f t="shared" ref="Z78:Z107" si="162">Y78*I78</f>
        <v>861.14</v>
      </c>
      <c r="AA78" s="657" t="s">
        <v>1728</v>
      </c>
      <c r="AB78" s="649" t="s">
        <v>1593</v>
      </c>
      <c r="AC78" s="657" t="s">
        <v>101</v>
      </c>
      <c r="AD78" s="683"/>
      <c r="AE78" s="683">
        <f>I78</f>
        <v>200</v>
      </c>
      <c r="AF78" s="790"/>
      <c r="AG78" s="683"/>
      <c r="AH78" s="683"/>
      <c r="AI78" s="694"/>
      <c r="AJ78" s="694"/>
      <c r="AK78" s="694">
        <f t="shared" si="141"/>
        <v>200</v>
      </c>
      <c r="AL78" s="694"/>
      <c r="AM78" s="695"/>
      <c r="AN78" s="695"/>
      <c r="AO78" s="705"/>
      <c r="AP78" s="694"/>
      <c r="AQ78" s="694">
        <f t="shared" si="147"/>
        <v>50</v>
      </c>
      <c r="AR78" s="706"/>
      <c r="AS78" s="705">
        <f t="shared" si="148"/>
        <v>50</v>
      </c>
      <c r="AT78" s="694">
        <f t="shared" si="149"/>
        <v>50</v>
      </c>
      <c r="AU78" s="694"/>
      <c r="AV78" s="706">
        <f t="shared" si="150"/>
        <v>50</v>
      </c>
      <c r="AW78" s="705"/>
      <c r="AX78" s="694"/>
      <c r="AY78" s="694"/>
      <c r="AZ78" s="706"/>
      <c r="BA78" s="705"/>
      <c r="BB78" s="706"/>
      <c r="BC78" s="694"/>
      <c r="BD78" s="694">
        <f t="shared" si="117"/>
        <v>200</v>
      </c>
      <c r="BE78" s="694"/>
      <c r="BF78" s="694"/>
      <c r="BG78" s="694" t="s">
        <v>102</v>
      </c>
      <c r="BH78" s="694"/>
      <c r="BI78" s="694">
        <f t="shared" si="142"/>
        <v>50</v>
      </c>
      <c r="BJ78" s="694">
        <f t="shared" si="151"/>
        <v>50</v>
      </c>
      <c r="BK78" s="694">
        <f t="shared" si="152"/>
        <v>50</v>
      </c>
      <c r="BL78" s="721">
        <f t="shared" si="153"/>
        <v>50</v>
      </c>
      <c r="BM78" s="694">
        <f t="shared" si="154"/>
        <v>50</v>
      </c>
      <c r="BN78" s="721">
        <f t="shared" si="155"/>
        <v>50</v>
      </c>
      <c r="BO78" s="694">
        <f t="shared" si="156"/>
        <v>50</v>
      </c>
      <c r="BP78" s="721">
        <f t="shared" si="157"/>
        <v>50</v>
      </c>
      <c r="BQ78" s="721">
        <f t="shared" si="158"/>
        <v>238225</v>
      </c>
      <c r="BR78" s="721">
        <f t="shared" ref="BR78:BY78" si="163">BR77-BI78</f>
        <v>16585.5</v>
      </c>
      <c r="BS78" s="721">
        <f t="shared" si="163"/>
        <v>-1492</v>
      </c>
      <c r="BT78" s="721">
        <f t="shared" si="163"/>
        <v>-1492</v>
      </c>
      <c r="BU78" s="721">
        <f t="shared" si="163"/>
        <v>-1492</v>
      </c>
      <c r="BV78" s="721">
        <f t="shared" si="163"/>
        <v>-1492</v>
      </c>
      <c r="BW78" s="721">
        <f t="shared" si="163"/>
        <v>-1492</v>
      </c>
      <c r="BX78" s="721">
        <f t="shared" si="163"/>
        <v>-1492</v>
      </c>
      <c r="BY78" s="721">
        <f t="shared" si="163"/>
        <v>-1492</v>
      </c>
      <c r="BZ78" s="657"/>
      <c r="CA78" s="729"/>
      <c r="CB78" s="729"/>
      <c r="CC78" s="729"/>
      <c r="CD78" s="729"/>
      <c r="CE78" s="729"/>
      <c r="CF78" s="729"/>
      <c r="CG78" s="729"/>
      <c r="CH78" s="729"/>
      <c r="CI78" s="729"/>
      <c r="CJ78" s="729"/>
      <c r="CK78" s="729"/>
      <c r="CL78" s="729"/>
      <c r="CM78" s="729"/>
      <c r="CN78" s="729"/>
      <c r="CO78" s="729"/>
      <c r="CP78" s="729"/>
      <c r="CQ78" s="729"/>
      <c r="CR78" s="729"/>
      <c r="CS78" s="729"/>
      <c r="CT78" s="729"/>
      <c r="CU78" s="729"/>
      <c r="CV78" s="729"/>
      <c r="CW78" s="729"/>
      <c r="CX78" s="729"/>
      <c r="CY78" s="729"/>
      <c r="CZ78" s="729"/>
      <c r="DA78" s="729"/>
      <c r="DB78" s="729"/>
      <c r="DC78" s="729"/>
      <c r="DD78" s="729"/>
      <c r="DE78" s="729"/>
      <c r="DF78" s="729"/>
      <c r="DG78" s="729"/>
      <c r="DH78" s="729"/>
      <c r="DI78" s="729"/>
      <c r="DJ78" s="729"/>
      <c r="DK78" s="729"/>
      <c r="DL78" s="729"/>
      <c r="DM78" s="729"/>
      <c r="DN78" s="729"/>
      <c r="DO78" s="729"/>
      <c r="DP78" s="729"/>
      <c r="DQ78" s="729"/>
      <c r="DR78" s="729"/>
      <c r="DS78" s="729"/>
      <c r="DT78" s="729"/>
      <c r="DU78" s="729"/>
      <c r="DV78" s="729"/>
      <c r="DW78" s="729"/>
      <c r="DX78" s="729"/>
      <c r="DY78" s="729"/>
      <c r="DZ78" s="729"/>
      <c r="EA78" s="729"/>
      <c r="EB78" s="729"/>
      <c r="EC78" s="729"/>
      <c r="ED78" s="729"/>
      <c r="EE78" s="729"/>
      <c r="EF78" s="729"/>
      <c r="EG78" s="729"/>
      <c r="EH78" s="729"/>
      <c r="EI78" s="729"/>
      <c r="EJ78" s="729"/>
      <c r="EK78" s="729"/>
      <c r="EL78" s="729"/>
      <c r="EM78" s="729"/>
      <c r="EN78" s="729"/>
      <c r="EO78" s="729"/>
      <c r="EP78" s="729"/>
      <c r="EQ78" s="729"/>
      <c r="ER78" s="729"/>
      <c r="ES78" s="729"/>
      <c r="ET78" s="729"/>
      <c r="EU78" s="729"/>
      <c r="EV78" s="729"/>
      <c r="EW78" s="729"/>
      <c r="EX78" s="729"/>
      <c r="EY78" s="729"/>
      <c r="EZ78" s="729"/>
      <c r="FA78" s="729"/>
      <c r="FB78" s="729"/>
      <c r="FC78" s="729"/>
      <c r="FD78" s="729"/>
      <c r="FE78" s="729"/>
      <c r="FF78" s="729"/>
      <c r="FG78" s="729"/>
      <c r="FH78" s="729"/>
      <c r="FI78" s="729"/>
      <c r="FJ78" s="729"/>
      <c r="FK78" s="729"/>
      <c r="FL78" s="729"/>
      <c r="FM78" s="729"/>
      <c r="FN78" s="729"/>
      <c r="FO78" s="729"/>
      <c r="FP78" s="729"/>
      <c r="FQ78" s="729"/>
      <c r="FR78" s="729"/>
      <c r="FS78" s="729"/>
      <c r="FT78" s="729"/>
      <c r="FU78" s="729"/>
      <c r="FV78" s="729"/>
      <c r="FW78" s="729"/>
      <c r="FX78" s="729"/>
      <c r="FY78" s="729"/>
      <c r="FZ78" s="729"/>
      <c r="GA78" s="729"/>
      <c r="GB78" s="729"/>
      <c r="GC78" s="729"/>
      <c r="GD78" s="729"/>
      <c r="GE78" s="729"/>
      <c r="GF78" s="729"/>
      <c r="GG78" s="729"/>
      <c r="GH78" s="729"/>
      <c r="GI78" s="729"/>
      <c r="GJ78" s="729"/>
      <c r="GK78" s="729"/>
      <c r="GL78" s="729"/>
      <c r="GM78" s="729"/>
      <c r="GN78" s="729"/>
      <c r="GO78" s="729"/>
      <c r="GP78" s="729"/>
      <c r="GQ78" s="729"/>
      <c r="GR78" s="729"/>
      <c r="GS78" s="729"/>
      <c r="GT78" s="729"/>
      <c r="GU78" s="729"/>
      <c r="GV78" s="729"/>
      <c r="GW78" s="729"/>
      <c r="GX78" s="729"/>
      <c r="GY78" s="729"/>
      <c r="GZ78" s="729"/>
      <c r="HA78" s="729"/>
      <c r="HB78" s="729"/>
      <c r="HC78" s="729"/>
      <c r="HD78" s="729"/>
      <c r="HE78" s="729"/>
      <c r="HF78" s="729"/>
      <c r="HG78" s="729"/>
      <c r="HH78" s="729"/>
      <c r="HI78" s="729"/>
      <c r="HJ78" s="729"/>
      <c r="HK78" s="729"/>
      <c r="HL78" s="729"/>
      <c r="HM78" s="729"/>
      <c r="HN78" s="729"/>
      <c r="HO78" s="729"/>
      <c r="HP78" s="729"/>
      <c r="HQ78" s="729"/>
      <c r="HR78" s="729"/>
      <c r="HS78" s="729"/>
      <c r="HT78" s="729"/>
      <c r="HU78" s="729"/>
      <c r="HV78" s="729"/>
      <c r="HW78" s="729"/>
      <c r="HX78" s="729"/>
      <c r="HY78" s="729"/>
      <c r="HZ78" s="729"/>
      <c r="IA78" s="729"/>
      <c r="IB78" s="729"/>
      <c r="IC78" s="729"/>
      <c r="ID78" s="729"/>
      <c r="XEY78" s="730"/>
    </row>
    <row r="79" s="625" customFormat="1" ht="32" customHeight="1" spans="1:16379">
      <c r="A79" s="651">
        <v>45836</v>
      </c>
      <c r="B79" s="643" t="s">
        <v>1092</v>
      </c>
      <c r="C79" s="644" t="s">
        <v>119</v>
      </c>
      <c r="D79" s="645">
        <v>4500171783</v>
      </c>
      <c r="E79" s="646" t="s">
        <v>1147</v>
      </c>
      <c r="F79" s="645" t="s">
        <v>1729</v>
      </c>
      <c r="G79" s="649" t="s">
        <v>1461</v>
      </c>
      <c r="H79" s="648" t="s">
        <v>84</v>
      </c>
      <c r="I79" s="657">
        <v>800</v>
      </c>
      <c r="J79" s="657">
        <v>0</v>
      </c>
      <c r="K79" s="657">
        <v>4</v>
      </c>
      <c r="L79" s="657">
        <f t="shared" si="137"/>
        <v>200</v>
      </c>
      <c r="M79" s="658">
        <v>45889</v>
      </c>
      <c r="N79" s="658">
        <v>45885</v>
      </c>
      <c r="O79" s="659"/>
      <c r="P79" s="659" t="s">
        <v>93</v>
      </c>
      <c r="Q79" s="659" t="s">
        <v>1149</v>
      </c>
      <c r="R79" s="666" t="s">
        <v>123</v>
      </c>
      <c r="T79" s="666" t="s">
        <v>85</v>
      </c>
      <c r="U79" s="666" t="s">
        <v>1150</v>
      </c>
      <c r="V79" s="666"/>
      <c r="W79" s="669" t="s">
        <v>1095</v>
      </c>
      <c r="X79" s="657" t="s">
        <v>126</v>
      </c>
      <c r="Y79" s="681">
        <v>4.2957</v>
      </c>
      <c r="Z79" s="682">
        <f t="shared" si="162"/>
        <v>3436.56</v>
      </c>
      <c r="AA79" s="657" t="s">
        <v>1151</v>
      </c>
      <c r="AB79" s="649" t="s">
        <v>1593</v>
      </c>
      <c r="AC79" s="657" t="s">
        <v>101</v>
      </c>
      <c r="AD79" s="626"/>
      <c r="AE79" s="683">
        <f>I79</f>
        <v>800</v>
      </c>
      <c r="AF79" s="748"/>
      <c r="AG79" s="626"/>
      <c r="AH79" s="683"/>
      <c r="AI79" s="683"/>
      <c r="AJ79" s="683"/>
      <c r="AK79" s="694">
        <f t="shared" si="141"/>
        <v>800</v>
      </c>
      <c r="AL79" s="683"/>
      <c r="AM79" s="694"/>
      <c r="AN79" s="695"/>
      <c r="AO79" s="705"/>
      <c r="AP79" s="694"/>
      <c r="AQ79" s="694">
        <f t="shared" si="147"/>
        <v>200</v>
      </c>
      <c r="AR79" s="706"/>
      <c r="AS79" s="705">
        <f t="shared" si="148"/>
        <v>200</v>
      </c>
      <c r="AT79" s="694">
        <f t="shared" si="149"/>
        <v>200</v>
      </c>
      <c r="AU79" s="694"/>
      <c r="AV79" s="706">
        <f t="shared" si="150"/>
        <v>200</v>
      </c>
      <c r="AW79" s="705"/>
      <c r="AX79" s="694"/>
      <c r="AY79" s="694"/>
      <c r="AZ79" s="706"/>
      <c r="BA79" s="705"/>
      <c r="BB79" s="706"/>
      <c r="BC79" s="694"/>
      <c r="BD79" s="694">
        <f t="shared" si="117"/>
        <v>800</v>
      </c>
      <c r="BE79" s="694"/>
      <c r="BF79" s="694"/>
      <c r="BG79" s="694" t="s">
        <v>102</v>
      </c>
      <c r="BH79" s="694"/>
      <c r="BI79" s="694">
        <f t="shared" si="142"/>
        <v>200</v>
      </c>
      <c r="BJ79" s="694">
        <f t="shared" si="151"/>
        <v>200</v>
      </c>
      <c r="BK79" s="694">
        <f t="shared" si="152"/>
        <v>200</v>
      </c>
      <c r="BL79" s="721">
        <f t="shared" si="153"/>
        <v>200</v>
      </c>
      <c r="BM79" s="694">
        <f t="shared" si="154"/>
        <v>200</v>
      </c>
      <c r="BN79" s="721">
        <f t="shared" si="155"/>
        <v>200</v>
      </c>
      <c r="BO79" s="694">
        <f t="shared" si="156"/>
        <v>200</v>
      </c>
      <c r="BP79" s="721">
        <f t="shared" si="157"/>
        <v>200</v>
      </c>
      <c r="BQ79" s="721">
        <f t="shared" si="158"/>
        <v>238825</v>
      </c>
      <c r="BR79" s="721">
        <f t="shared" ref="BR79:BY79" si="164">BR85-BI79</f>
        <v>14711.5</v>
      </c>
      <c r="BS79" s="721">
        <f t="shared" si="164"/>
        <v>-3366</v>
      </c>
      <c r="BT79" s="721">
        <f t="shared" si="164"/>
        <v>-3366</v>
      </c>
      <c r="BU79" s="721">
        <f t="shared" si="164"/>
        <v>-3366</v>
      </c>
      <c r="BV79" s="721">
        <f t="shared" si="164"/>
        <v>-3366</v>
      </c>
      <c r="BW79" s="721">
        <f t="shared" si="164"/>
        <v>-3366</v>
      </c>
      <c r="BX79" s="721">
        <f t="shared" si="164"/>
        <v>-3366</v>
      </c>
      <c r="BY79" s="721">
        <f t="shared" si="164"/>
        <v>-3366</v>
      </c>
      <c r="BZ79" s="657"/>
      <c r="CA79" s="729"/>
      <c r="CB79" s="729"/>
      <c r="CC79" s="729"/>
      <c r="CD79" s="729"/>
      <c r="CE79" s="729"/>
      <c r="CF79" s="729"/>
      <c r="CG79" s="729"/>
      <c r="CH79" s="729"/>
      <c r="CI79" s="729"/>
      <c r="CJ79" s="729"/>
      <c r="CK79" s="729"/>
      <c r="CL79" s="729"/>
      <c r="CM79" s="729"/>
      <c r="CN79" s="729"/>
      <c r="CO79" s="729"/>
      <c r="CP79" s="729"/>
      <c r="CQ79" s="729"/>
      <c r="CR79" s="729"/>
      <c r="CS79" s="729"/>
      <c r="CT79" s="729"/>
      <c r="CU79" s="729"/>
      <c r="CV79" s="729"/>
      <c r="CW79" s="729"/>
      <c r="CX79" s="729"/>
      <c r="CY79" s="729"/>
      <c r="CZ79" s="729"/>
      <c r="DA79" s="729"/>
      <c r="DB79" s="729"/>
      <c r="DC79" s="729"/>
      <c r="DD79" s="729"/>
      <c r="DE79" s="729"/>
      <c r="DF79" s="729"/>
      <c r="DG79" s="729"/>
      <c r="DH79" s="729"/>
      <c r="DI79" s="729"/>
      <c r="DJ79" s="729"/>
      <c r="DK79" s="729"/>
      <c r="DL79" s="729"/>
      <c r="DM79" s="729"/>
      <c r="DN79" s="729"/>
      <c r="DO79" s="729"/>
      <c r="DP79" s="729"/>
      <c r="DQ79" s="729"/>
      <c r="DR79" s="729"/>
      <c r="DS79" s="729"/>
      <c r="DT79" s="729"/>
      <c r="DU79" s="729"/>
      <c r="DV79" s="729"/>
      <c r="DW79" s="729"/>
      <c r="DX79" s="729"/>
      <c r="DY79" s="729"/>
      <c r="DZ79" s="729"/>
      <c r="EA79" s="729"/>
      <c r="EB79" s="729"/>
      <c r="EC79" s="729"/>
      <c r="ED79" s="729"/>
      <c r="EE79" s="729"/>
      <c r="EF79" s="729"/>
      <c r="EG79" s="729"/>
      <c r="EH79" s="729"/>
      <c r="EI79" s="729"/>
      <c r="EJ79" s="729"/>
      <c r="EK79" s="729"/>
      <c r="EL79" s="729"/>
      <c r="EM79" s="729"/>
      <c r="EN79" s="729"/>
      <c r="EO79" s="729"/>
      <c r="EP79" s="729"/>
      <c r="EQ79" s="729"/>
      <c r="ER79" s="729"/>
      <c r="ES79" s="729"/>
      <c r="ET79" s="729"/>
      <c r="EU79" s="729"/>
      <c r="EV79" s="729"/>
      <c r="EW79" s="729"/>
      <c r="EX79" s="729"/>
      <c r="EY79" s="729"/>
      <c r="EZ79" s="729"/>
      <c r="FA79" s="729"/>
      <c r="FB79" s="729"/>
      <c r="FC79" s="729"/>
      <c r="FD79" s="729"/>
      <c r="FE79" s="729"/>
      <c r="FF79" s="729"/>
      <c r="FG79" s="729"/>
      <c r="FH79" s="729"/>
      <c r="FI79" s="729"/>
      <c r="FJ79" s="729"/>
      <c r="FK79" s="729"/>
      <c r="FL79" s="729"/>
      <c r="FM79" s="729"/>
      <c r="FN79" s="729"/>
      <c r="FO79" s="729"/>
      <c r="FP79" s="729"/>
      <c r="FQ79" s="729"/>
      <c r="FR79" s="729"/>
      <c r="FS79" s="729"/>
      <c r="FT79" s="729"/>
      <c r="FU79" s="729"/>
      <c r="FV79" s="729"/>
      <c r="FW79" s="729"/>
      <c r="FX79" s="729"/>
      <c r="FY79" s="729"/>
      <c r="FZ79" s="729"/>
      <c r="GA79" s="729"/>
      <c r="GB79" s="729"/>
      <c r="GC79" s="729"/>
      <c r="GD79" s="729"/>
      <c r="GE79" s="729"/>
      <c r="GF79" s="729"/>
      <c r="GG79" s="729"/>
      <c r="GH79" s="729"/>
      <c r="GI79" s="729"/>
      <c r="GJ79" s="729"/>
      <c r="GK79" s="729"/>
      <c r="GL79" s="729"/>
      <c r="GM79" s="729"/>
      <c r="GN79" s="729"/>
      <c r="GO79" s="729"/>
      <c r="GP79" s="729"/>
      <c r="GQ79" s="729"/>
      <c r="GR79" s="729"/>
      <c r="GS79" s="729"/>
      <c r="GT79" s="729"/>
      <c r="GU79" s="729"/>
      <c r="GV79" s="729"/>
      <c r="GW79" s="729"/>
      <c r="GX79" s="729"/>
      <c r="GY79" s="729"/>
      <c r="GZ79" s="729"/>
      <c r="HA79" s="729"/>
      <c r="HB79" s="729"/>
      <c r="HC79" s="729"/>
      <c r="HD79" s="729"/>
      <c r="HE79" s="729"/>
      <c r="HF79" s="729"/>
      <c r="HG79" s="729"/>
      <c r="HH79" s="729"/>
      <c r="HI79" s="729"/>
      <c r="HJ79" s="729"/>
      <c r="HK79" s="729"/>
      <c r="HL79" s="729"/>
      <c r="HM79" s="729"/>
      <c r="HN79" s="729"/>
      <c r="HO79" s="729"/>
      <c r="HP79" s="729"/>
      <c r="HQ79" s="729"/>
      <c r="HR79" s="729"/>
      <c r="HS79" s="729"/>
      <c r="HT79" s="729"/>
      <c r="HU79" s="729"/>
      <c r="HV79" s="729"/>
      <c r="HW79" s="729"/>
      <c r="HX79" s="729"/>
      <c r="HY79" s="729"/>
      <c r="HZ79" s="729"/>
      <c r="IA79" s="729"/>
      <c r="IB79" s="729"/>
      <c r="IC79" s="729"/>
      <c r="ID79" s="729"/>
      <c r="XEY79" s="730"/>
    </row>
    <row r="80" s="625" customFormat="1" ht="32" customHeight="1" spans="1:16379">
      <c r="A80" s="651">
        <v>45852</v>
      </c>
      <c r="B80" s="643" t="s">
        <v>1113</v>
      </c>
      <c r="C80" s="644" t="s">
        <v>1114</v>
      </c>
      <c r="D80" s="645">
        <v>4500173798</v>
      </c>
      <c r="E80" s="646"/>
      <c r="F80" s="645" t="s">
        <v>1730</v>
      </c>
      <c r="G80" s="649" t="s">
        <v>1461</v>
      </c>
      <c r="H80" s="648" t="s">
        <v>84</v>
      </c>
      <c r="I80" s="657">
        <v>352</v>
      </c>
      <c r="J80" s="657">
        <v>0</v>
      </c>
      <c r="K80" s="657">
        <v>4</v>
      </c>
      <c r="L80" s="657">
        <f t="shared" si="137"/>
        <v>88</v>
      </c>
      <c r="M80" s="658">
        <v>45884</v>
      </c>
      <c r="N80" s="658">
        <v>45880</v>
      </c>
      <c r="O80" s="659"/>
      <c r="P80" s="659" t="s">
        <v>93</v>
      </c>
      <c r="Q80" s="659" t="s">
        <v>1116</v>
      </c>
      <c r="R80" s="666" t="s">
        <v>1117</v>
      </c>
      <c r="S80" s="666"/>
      <c r="T80" s="666" t="s">
        <v>1118</v>
      </c>
      <c r="U80" s="666"/>
      <c r="V80" s="666"/>
      <c r="W80" s="669" t="s">
        <v>1731</v>
      </c>
      <c r="X80" s="657" t="s">
        <v>1120</v>
      </c>
      <c r="Y80" s="681">
        <v>7.1761</v>
      </c>
      <c r="Z80" s="682">
        <f t="shared" si="162"/>
        <v>2525.9872</v>
      </c>
      <c r="AA80" s="657"/>
      <c r="AB80" s="649" t="s">
        <v>1593</v>
      </c>
      <c r="AC80" s="657" t="s">
        <v>101</v>
      </c>
      <c r="AD80" s="683"/>
      <c r="AE80" s="683">
        <f t="shared" ref="AE80:AE91" si="165">I80</f>
        <v>352</v>
      </c>
      <c r="AF80" s="787"/>
      <c r="AG80" s="683"/>
      <c r="AH80" s="683"/>
      <c r="AI80" s="694"/>
      <c r="AJ80" s="694"/>
      <c r="AK80" s="694">
        <f t="shared" ref="AK80:AK107" si="166">I80</f>
        <v>352</v>
      </c>
      <c r="AL80" s="694"/>
      <c r="AM80" s="695"/>
      <c r="AN80" s="695"/>
      <c r="AO80" s="705"/>
      <c r="AP80" s="694"/>
      <c r="AQ80" s="694">
        <f t="shared" si="147"/>
        <v>88</v>
      </c>
      <c r="AR80" s="706"/>
      <c r="AS80" s="705">
        <f t="shared" si="148"/>
        <v>88</v>
      </c>
      <c r="AT80" s="694">
        <f t="shared" si="149"/>
        <v>88</v>
      </c>
      <c r="AU80" s="694"/>
      <c r="AV80" s="706">
        <f t="shared" si="150"/>
        <v>88</v>
      </c>
      <c r="AW80" s="705"/>
      <c r="AX80" s="694"/>
      <c r="AY80" s="694"/>
      <c r="AZ80" s="706"/>
      <c r="BA80" s="705"/>
      <c r="BB80" s="706"/>
      <c r="BC80" s="694"/>
      <c r="BD80" s="694">
        <f t="shared" si="117"/>
        <v>352</v>
      </c>
      <c r="BE80" s="694"/>
      <c r="BF80" s="694"/>
      <c r="BG80" s="694" t="s">
        <v>102</v>
      </c>
      <c r="BH80" s="694"/>
      <c r="BI80" s="694">
        <f t="shared" si="142"/>
        <v>88</v>
      </c>
      <c r="BJ80" s="694">
        <f t="shared" si="151"/>
        <v>88</v>
      </c>
      <c r="BK80" s="694">
        <f t="shared" si="152"/>
        <v>88</v>
      </c>
      <c r="BL80" s="721">
        <f t="shared" si="153"/>
        <v>88</v>
      </c>
      <c r="BM80" s="694">
        <f t="shared" si="154"/>
        <v>88</v>
      </c>
      <c r="BN80" s="721">
        <f t="shared" si="155"/>
        <v>88</v>
      </c>
      <c r="BO80" s="694">
        <f t="shared" si="156"/>
        <v>88</v>
      </c>
      <c r="BP80" s="721">
        <f t="shared" si="157"/>
        <v>88</v>
      </c>
      <c r="BQ80" s="721">
        <f t="shared" si="158"/>
        <v>238377</v>
      </c>
      <c r="BR80" s="721">
        <f t="shared" ref="BR80:BY80" si="167">BR81-BI80</f>
        <v>15097.5</v>
      </c>
      <c r="BS80" s="721">
        <f t="shared" si="167"/>
        <v>-2980</v>
      </c>
      <c r="BT80" s="721">
        <f t="shared" si="167"/>
        <v>-2980</v>
      </c>
      <c r="BU80" s="721">
        <f t="shared" si="167"/>
        <v>-2980</v>
      </c>
      <c r="BV80" s="721">
        <f t="shared" si="167"/>
        <v>-2980</v>
      </c>
      <c r="BW80" s="721">
        <f t="shared" si="167"/>
        <v>-2980</v>
      </c>
      <c r="BX80" s="721">
        <f t="shared" si="167"/>
        <v>-2980</v>
      </c>
      <c r="BY80" s="721">
        <f t="shared" si="167"/>
        <v>-2980</v>
      </c>
      <c r="BZ80" s="657"/>
      <c r="CA80" s="729"/>
      <c r="CB80" s="729"/>
      <c r="CC80" s="729"/>
      <c r="CD80" s="729"/>
      <c r="CE80" s="729"/>
      <c r="CF80" s="729"/>
      <c r="CG80" s="729"/>
      <c r="CH80" s="729"/>
      <c r="CI80" s="729"/>
      <c r="CJ80" s="729"/>
      <c r="CK80" s="729"/>
      <c r="CL80" s="729"/>
      <c r="CM80" s="729"/>
      <c r="CN80" s="729"/>
      <c r="CO80" s="729"/>
      <c r="CP80" s="729"/>
      <c r="CQ80" s="729"/>
      <c r="CR80" s="729"/>
      <c r="CS80" s="729"/>
      <c r="CT80" s="729"/>
      <c r="CU80" s="729"/>
      <c r="CV80" s="729"/>
      <c r="CW80" s="729"/>
      <c r="CX80" s="729"/>
      <c r="CY80" s="729"/>
      <c r="CZ80" s="729"/>
      <c r="DA80" s="729"/>
      <c r="DB80" s="729"/>
      <c r="DC80" s="729"/>
      <c r="DD80" s="729"/>
      <c r="DE80" s="729"/>
      <c r="DF80" s="729"/>
      <c r="DG80" s="729"/>
      <c r="DH80" s="729"/>
      <c r="DI80" s="729"/>
      <c r="DJ80" s="729"/>
      <c r="DK80" s="729"/>
      <c r="DL80" s="729"/>
      <c r="DM80" s="729"/>
      <c r="DN80" s="729"/>
      <c r="DO80" s="729"/>
      <c r="DP80" s="729"/>
      <c r="DQ80" s="729"/>
      <c r="DR80" s="729"/>
      <c r="DS80" s="729"/>
      <c r="DT80" s="729"/>
      <c r="DU80" s="729"/>
      <c r="DV80" s="729"/>
      <c r="DW80" s="729"/>
      <c r="DX80" s="729"/>
      <c r="DY80" s="729"/>
      <c r="DZ80" s="729"/>
      <c r="EA80" s="729"/>
      <c r="EB80" s="729"/>
      <c r="EC80" s="729"/>
      <c r="ED80" s="729"/>
      <c r="EE80" s="729"/>
      <c r="EF80" s="729"/>
      <c r="EG80" s="729"/>
      <c r="EH80" s="729"/>
      <c r="EI80" s="729"/>
      <c r="EJ80" s="729"/>
      <c r="EK80" s="729"/>
      <c r="EL80" s="729"/>
      <c r="EM80" s="729"/>
      <c r="EN80" s="729"/>
      <c r="EO80" s="729"/>
      <c r="EP80" s="729"/>
      <c r="EQ80" s="729"/>
      <c r="ER80" s="729"/>
      <c r="ES80" s="729"/>
      <c r="ET80" s="729"/>
      <c r="EU80" s="729"/>
      <c r="EV80" s="729"/>
      <c r="EW80" s="729"/>
      <c r="EX80" s="729"/>
      <c r="EY80" s="729"/>
      <c r="EZ80" s="729"/>
      <c r="FA80" s="729"/>
      <c r="FB80" s="729"/>
      <c r="FC80" s="729"/>
      <c r="FD80" s="729"/>
      <c r="FE80" s="729"/>
      <c r="FF80" s="729"/>
      <c r="FG80" s="729"/>
      <c r="FH80" s="729"/>
      <c r="FI80" s="729"/>
      <c r="FJ80" s="729"/>
      <c r="FK80" s="729"/>
      <c r="FL80" s="729"/>
      <c r="FM80" s="729"/>
      <c r="FN80" s="729"/>
      <c r="FO80" s="729"/>
      <c r="FP80" s="729"/>
      <c r="FQ80" s="729"/>
      <c r="FR80" s="729"/>
      <c r="FS80" s="729"/>
      <c r="FT80" s="729"/>
      <c r="FU80" s="729"/>
      <c r="FV80" s="729"/>
      <c r="FW80" s="729"/>
      <c r="FX80" s="729"/>
      <c r="FY80" s="729"/>
      <c r="FZ80" s="729"/>
      <c r="GA80" s="729"/>
      <c r="GB80" s="729"/>
      <c r="GC80" s="729"/>
      <c r="GD80" s="729"/>
      <c r="GE80" s="729"/>
      <c r="GF80" s="729"/>
      <c r="GG80" s="729"/>
      <c r="GH80" s="729"/>
      <c r="GI80" s="729"/>
      <c r="GJ80" s="729"/>
      <c r="GK80" s="729"/>
      <c r="GL80" s="729"/>
      <c r="GM80" s="729"/>
      <c r="GN80" s="729"/>
      <c r="GO80" s="729"/>
      <c r="GP80" s="729"/>
      <c r="GQ80" s="729"/>
      <c r="GR80" s="729"/>
      <c r="GS80" s="729"/>
      <c r="GT80" s="729"/>
      <c r="GU80" s="729"/>
      <c r="GV80" s="729"/>
      <c r="GW80" s="729"/>
      <c r="GX80" s="729"/>
      <c r="GY80" s="729"/>
      <c r="GZ80" s="729"/>
      <c r="HA80" s="729"/>
      <c r="HB80" s="729"/>
      <c r="HC80" s="729"/>
      <c r="HD80" s="729"/>
      <c r="HE80" s="729"/>
      <c r="HF80" s="729"/>
      <c r="HG80" s="729"/>
      <c r="HH80" s="729"/>
      <c r="HI80" s="729"/>
      <c r="HJ80" s="729"/>
      <c r="HK80" s="729"/>
      <c r="HL80" s="729"/>
      <c r="HM80" s="729"/>
      <c r="HN80" s="729"/>
      <c r="HO80" s="729"/>
      <c r="HP80" s="729"/>
      <c r="HQ80" s="729"/>
      <c r="HR80" s="729"/>
      <c r="HS80" s="729"/>
      <c r="HT80" s="729"/>
      <c r="HU80" s="729"/>
      <c r="HV80" s="729"/>
      <c r="HW80" s="729"/>
      <c r="HX80" s="729"/>
      <c r="HY80" s="729"/>
      <c r="HZ80" s="729"/>
      <c r="IA80" s="729"/>
      <c r="IB80" s="729"/>
      <c r="IC80" s="729"/>
      <c r="ID80" s="729"/>
      <c r="XEY80" s="730"/>
    </row>
    <row r="81" s="625" customFormat="1" ht="32" customHeight="1" spans="1:16379">
      <c r="A81" s="651">
        <v>45836</v>
      </c>
      <c r="B81" s="643" t="s">
        <v>1092</v>
      </c>
      <c r="C81" s="644" t="s">
        <v>119</v>
      </c>
      <c r="D81" s="645">
        <v>4500171781</v>
      </c>
      <c r="E81" s="646" t="s">
        <v>1129</v>
      </c>
      <c r="F81" s="645" t="s">
        <v>1732</v>
      </c>
      <c r="G81" s="649" t="s">
        <v>1461</v>
      </c>
      <c r="H81" s="648" t="s">
        <v>84</v>
      </c>
      <c r="I81" s="657">
        <v>600</v>
      </c>
      <c r="J81" s="657">
        <v>0</v>
      </c>
      <c r="K81" s="657">
        <v>4</v>
      </c>
      <c r="L81" s="657">
        <f t="shared" si="137"/>
        <v>150</v>
      </c>
      <c r="M81" s="658">
        <v>45882</v>
      </c>
      <c r="N81" s="658">
        <v>45878</v>
      </c>
      <c r="O81" s="659"/>
      <c r="P81" s="659" t="s">
        <v>93</v>
      </c>
      <c r="Q81" s="659" t="s">
        <v>1131</v>
      </c>
      <c r="R81" s="666" t="s">
        <v>123</v>
      </c>
      <c r="S81" s="666"/>
      <c r="T81" s="666" t="s">
        <v>85</v>
      </c>
      <c r="U81" s="666" t="s">
        <v>1132</v>
      </c>
      <c r="V81" s="666"/>
      <c r="W81" s="669" t="s">
        <v>1095</v>
      </c>
      <c r="X81" s="657" t="s">
        <v>126</v>
      </c>
      <c r="Y81" s="681">
        <v>4.1207</v>
      </c>
      <c r="Z81" s="682">
        <f t="shared" si="162"/>
        <v>2472.42</v>
      </c>
      <c r="AA81" s="657" t="s">
        <v>1133</v>
      </c>
      <c r="AB81" s="649" t="s">
        <v>1593</v>
      </c>
      <c r="AC81" s="657" t="s">
        <v>101</v>
      </c>
      <c r="AD81" s="683"/>
      <c r="AE81" s="683">
        <f t="shared" si="165"/>
        <v>600</v>
      </c>
      <c r="AF81" s="787"/>
      <c r="AG81" s="683"/>
      <c r="AH81" s="683"/>
      <c r="AI81" s="694"/>
      <c r="AJ81" s="694"/>
      <c r="AK81" s="694">
        <f t="shared" si="166"/>
        <v>600</v>
      </c>
      <c r="AL81" s="694"/>
      <c r="AM81" s="695"/>
      <c r="AN81" s="695"/>
      <c r="AO81" s="705"/>
      <c r="AP81" s="694"/>
      <c r="AQ81" s="694">
        <f t="shared" si="147"/>
        <v>150</v>
      </c>
      <c r="AR81" s="706"/>
      <c r="AS81" s="705">
        <f t="shared" si="148"/>
        <v>150</v>
      </c>
      <c r="AT81" s="694">
        <f t="shared" si="149"/>
        <v>150</v>
      </c>
      <c r="AU81" s="694"/>
      <c r="AV81" s="706">
        <f t="shared" si="150"/>
        <v>150</v>
      </c>
      <c r="AW81" s="705"/>
      <c r="AX81" s="694"/>
      <c r="AY81" s="694"/>
      <c r="AZ81" s="706"/>
      <c r="BA81" s="705"/>
      <c r="BB81" s="706"/>
      <c r="BC81" s="694"/>
      <c r="BD81" s="694">
        <f t="shared" si="117"/>
        <v>600</v>
      </c>
      <c r="BE81" s="694"/>
      <c r="BF81" s="694"/>
      <c r="BG81" s="694" t="s">
        <v>102</v>
      </c>
      <c r="BH81" s="694"/>
      <c r="BI81" s="694">
        <f t="shared" si="142"/>
        <v>150</v>
      </c>
      <c r="BJ81" s="694">
        <f t="shared" si="151"/>
        <v>150</v>
      </c>
      <c r="BK81" s="694">
        <f t="shared" si="152"/>
        <v>150</v>
      </c>
      <c r="BL81" s="721">
        <f t="shared" si="153"/>
        <v>150</v>
      </c>
      <c r="BM81" s="694">
        <f t="shared" si="154"/>
        <v>150</v>
      </c>
      <c r="BN81" s="721">
        <f t="shared" si="155"/>
        <v>150</v>
      </c>
      <c r="BO81" s="694">
        <f t="shared" si="156"/>
        <v>150</v>
      </c>
      <c r="BP81" s="721">
        <f t="shared" si="157"/>
        <v>150</v>
      </c>
      <c r="BQ81" s="721">
        <f t="shared" si="158"/>
        <v>238625</v>
      </c>
      <c r="BR81" s="721">
        <f t="shared" ref="BR81:BY81" si="168">BR82-BI81</f>
        <v>15185.5</v>
      </c>
      <c r="BS81" s="721">
        <f t="shared" si="168"/>
        <v>-2892</v>
      </c>
      <c r="BT81" s="721">
        <f t="shared" si="168"/>
        <v>-2892</v>
      </c>
      <c r="BU81" s="721">
        <f t="shared" si="168"/>
        <v>-2892</v>
      </c>
      <c r="BV81" s="721">
        <f t="shared" si="168"/>
        <v>-2892</v>
      </c>
      <c r="BW81" s="721">
        <f t="shared" si="168"/>
        <v>-2892</v>
      </c>
      <c r="BX81" s="721">
        <f t="shared" si="168"/>
        <v>-2892</v>
      </c>
      <c r="BY81" s="721">
        <f t="shared" si="168"/>
        <v>-2892</v>
      </c>
      <c r="BZ81" s="657"/>
      <c r="CA81" s="729"/>
      <c r="CB81" s="729"/>
      <c r="CC81" s="729"/>
      <c r="CD81" s="729"/>
      <c r="CE81" s="729"/>
      <c r="CF81" s="729"/>
      <c r="CG81" s="729"/>
      <c r="CH81" s="729"/>
      <c r="CI81" s="729"/>
      <c r="CJ81" s="729"/>
      <c r="CK81" s="729"/>
      <c r="CL81" s="729"/>
      <c r="CM81" s="729"/>
      <c r="CN81" s="729"/>
      <c r="CO81" s="729"/>
      <c r="CP81" s="729"/>
      <c r="CQ81" s="729"/>
      <c r="CR81" s="729"/>
      <c r="CS81" s="729"/>
      <c r="CT81" s="729"/>
      <c r="CU81" s="729"/>
      <c r="CV81" s="729"/>
      <c r="CW81" s="729"/>
      <c r="CX81" s="729"/>
      <c r="CY81" s="729"/>
      <c r="CZ81" s="729"/>
      <c r="DA81" s="729"/>
      <c r="DB81" s="729"/>
      <c r="DC81" s="729"/>
      <c r="DD81" s="729"/>
      <c r="DE81" s="729"/>
      <c r="DF81" s="729"/>
      <c r="DG81" s="729"/>
      <c r="DH81" s="729"/>
      <c r="DI81" s="729"/>
      <c r="DJ81" s="729"/>
      <c r="DK81" s="729"/>
      <c r="DL81" s="729"/>
      <c r="DM81" s="729"/>
      <c r="DN81" s="729"/>
      <c r="DO81" s="729"/>
      <c r="DP81" s="729"/>
      <c r="DQ81" s="729"/>
      <c r="DR81" s="729"/>
      <c r="DS81" s="729"/>
      <c r="DT81" s="729"/>
      <c r="DU81" s="729"/>
      <c r="DV81" s="729"/>
      <c r="DW81" s="729"/>
      <c r="DX81" s="729"/>
      <c r="DY81" s="729"/>
      <c r="DZ81" s="729"/>
      <c r="EA81" s="729"/>
      <c r="EB81" s="729"/>
      <c r="EC81" s="729"/>
      <c r="ED81" s="729"/>
      <c r="EE81" s="729"/>
      <c r="EF81" s="729"/>
      <c r="EG81" s="729"/>
      <c r="EH81" s="729"/>
      <c r="EI81" s="729"/>
      <c r="EJ81" s="729"/>
      <c r="EK81" s="729"/>
      <c r="EL81" s="729"/>
      <c r="EM81" s="729"/>
      <c r="EN81" s="729"/>
      <c r="EO81" s="729"/>
      <c r="EP81" s="729"/>
      <c r="EQ81" s="729"/>
      <c r="ER81" s="729"/>
      <c r="ES81" s="729"/>
      <c r="ET81" s="729"/>
      <c r="EU81" s="729"/>
      <c r="EV81" s="729"/>
      <c r="EW81" s="729"/>
      <c r="EX81" s="729"/>
      <c r="EY81" s="729"/>
      <c r="EZ81" s="729"/>
      <c r="FA81" s="729"/>
      <c r="FB81" s="729"/>
      <c r="FC81" s="729"/>
      <c r="FD81" s="729"/>
      <c r="FE81" s="729"/>
      <c r="FF81" s="729"/>
      <c r="FG81" s="729"/>
      <c r="FH81" s="729"/>
      <c r="FI81" s="729"/>
      <c r="FJ81" s="729"/>
      <c r="FK81" s="729"/>
      <c r="FL81" s="729"/>
      <c r="FM81" s="729"/>
      <c r="FN81" s="729"/>
      <c r="FO81" s="729"/>
      <c r="FP81" s="729"/>
      <c r="FQ81" s="729"/>
      <c r="FR81" s="729"/>
      <c r="FS81" s="729"/>
      <c r="FT81" s="729"/>
      <c r="FU81" s="729"/>
      <c r="FV81" s="729"/>
      <c r="FW81" s="729"/>
      <c r="FX81" s="729"/>
      <c r="FY81" s="729"/>
      <c r="FZ81" s="729"/>
      <c r="GA81" s="729"/>
      <c r="GB81" s="729"/>
      <c r="GC81" s="729"/>
      <c r="GD81" s="729"/>
      <c r="GE81" s="729"/>
      <c r="GF81" s="729"/>
      <c r="GG81" s="729"/>
      <c r="GH81" s="729"/>
      <c r="GI81" s="729"/>
      <c r="GJ81" s="729"/>
      <c r="GK81" s="729"/>
      <c r="GL81" s="729"/>
      <c r="GM81" s="729"/>
      <c r="GN81" s="729"/>
      <c r="GO81" s="729"/>
      <c r="GP81" s="729"/>
      <c r="GQ81" s="729"/>
      <c r="GR81" s="729"/>
      <c r="GS81" s="729"/>
      <c r="GT81" s="729"/>
      <c r="GU81" s="729"/>
      <c r="GV81" s="729"/>
      <c r="GW81" s="729"/>
      <c r="GX81" s="729"/>
      <c r="GY81" s="729"/>
      <c r="GZ81" s="729"/>
      <c r="HA81" s="729"/>
      <c r="HB81" s="729"/>
      <c r="HC81" s="729"/>
      <c r="HD81" s="729"/>
      <c r="HE81" s="729"/>
      <c r="HF81" s="729"/>
      <c r="HG81" s="729"/>
      <c r="HH81" s="729"/>
      <c r="HI81" s="729"/>
      <c r="HJ81" s="729"/>
      <c r="HK81" s="729"/>
      <c r="HL81" s="729"/>
      <c r="HM81" s="729"/>
      <c r="HN81" s="729"/>
      <c r="HO81" s="729"/>
      <c r="HP81" s="729"/>
      <c r="HQ81" s="729"/>
      <c r="HR81" s="729"/>
      <c r="HS81" s="729"/>
      <c r="HT81" s="729"/>
      <c r="HU81" s="729"/>
      <c r="HV81" s="729"/>
      <c r="HW81" s="729"/>
      <c r="HX81" s="729"/>
      <c r="HY81" s="729"/>
      <c r="HZ81" s="729"/>
      <c r="IA81" s="729"/>
      <c r="IB81" s="729"/>
      <c r="IC81" s="729"/>
      <c r="ID81" s="729"/>
      <c r="XEY81" s="730"/>
    </row>
    <row r="82" s="625" customFormat="1" ht="32" customHeight="1" spans="1:16379">
      <c r="A82" s="651">
        <v>45842</v>
      </c>
      <c r="B82" s="643" t="s">
        <v>1733</v>
      </c>
      <c r="C82" s="644" t="s">
        <v>119</v>
      </c>
      <c r="D82" s="645">
        <v>4500172745</v>
      </c>
      <c r="E82" s="646" t="s">
        <v>1734</v>
      </c>
      <c r="F82" s="645" t="s">
        <v>1735</v>
      </c>
      <c r="G82" s="649" t="s">
        <v>1461</v>
      </c>
      <c r="H82" s="648" t="s">
        <v>84</v>
      </c>
      <c r="I82" s="657">
        <v>5000</v>
      </c>
      <c r="J82" s="657">
        <v>0</v>
      </c>
      <c r="K82" s="657">
        <v>4</v>
      </c>
      <c r="L82" s="657">
        <f t="shared" si="137"/>
        <v>1250</v>
      </c>
      <c r="M82" s="658">
        <v>45881</v>
      </c>
      <c r="N82" s="658">
        <v>45877</v>
      </c>
      <c r="O82" s="659"/>
      <c r="P82" s="659" t="s">
        <v>93</v>
      </c>
      <c r="Q82" s="659" t="s">
        <v>1131</v>
      </c>
      <c r="R82" s="666" t="s">
        <v>1736</v>
      </c>
      <c r="S82" s="666"/>
      <c r="T82" s="666" t="s">
        <v>1737</v>
      </c>
      <c r="U82" s="666"/>
      <c r="V82" s="666"/>
      <c r="W82" s="669" t="s">
        <v>1738</v>
      </c>
      <c r="X82" s="657" t="s">
        <v>1487</v>
      </c>
      <c r="Y82" s="681">
        <v>4.2606</v>
      </c>
      <c r="Z82" s="682">
        <f t="shared" si="162"/>
        <v>21303</v>
      </c>
      <c r="AA82" s="643" t="s">
        <v>1739</v>
      </c>
      <c r="AB82" s="649" t="s">
        <v>1593</v>
      </c>
      <c r="AC82" s="657" t="s">
        <v>101</v>
      </c>
      <c r="AD82" s="683"/>
      <c r="AE82" s="683">
        <f t="shared" si="165"/>
        <v>5000</v>
      </c>
      <c r="AF82" s="790"/>
      <c r="AG82" s="683"/>
      <c r="AH82" s="683"/>
      <c r="AI82" s="694"/>
      <c r="AJ82" s="694"/>
      <c r="AK82" s="694">
        <f t="shared" si="166"/>
        <v>5000</v>
      </c>
      <c r="AL82" s="694"/>
      <c r="AM82" s="695"/>
      <c r="AN82" s="695"/>
      <c r="AO82" s="705"/>
      <c r="AP82" s="694"/>
      <c r="AQ82" s="694">
        <f t="shared" si="147"/>
        <v>1250</v>
      </c>
      <c r="AR82" s="706"/>
      <c r="AS82" s="705">
        <f t="shared" si="148"/>
        <v>1250</v>
      </c>
      <c r="AT82" s="694">
        <f t="shared" si="149"/>
        <v>1250</v>
      </c>
      <c r="AU82" s="694"/>
      <c r="AV82" s="706">
        <f t="shared" si="150"/>
        <v>1250</v>
      </c>
      <c r="AW82" s="705"/>
      <c r="AX82" s="694"/>
      <c r="AY82" s="694"/>
      <c r="AZ82" s="706"/>
      <c r="BA82" s="705"/>
      <c r="BB82" s="706"/>
      <c r="BC82" s="694"/>
      <c r="BD82" s="694">
        <f t="shared" si="117"/>
        <v>5000</v>
      </c>
      <c r="BE82" s="694"/>
      <c r="BF82" s="694"/>
      <c r="BG82" s="694" t="s">
        <v>102</v>
      </c>
      <c r="BH82" s="694"/>
      <c r="BI82" s="694">
        <f t="shared" si="142"/>
        <v>1250</v>
      </c>
      <c r="BJ82" s="694">
        <f t="shared" si="151"/>
        <v>1250</v>
      </c>
      <c r="BK82" s="694">
        <f t="shared" si="152"/>
        <v>1250</v>
      </c>
      <c r="BL82" s="721">
        <f t="shared" si="153"/>
        <v>1250</v>
      </c>
      <c r="BM82" s="694">
        <f t="shared" si="154"/>
        <v>1250</v>
      </c>
      <c r="BN82" s="721">
        <f t="shared" si="155"/>
        <v>1250</v>
      </c>
      <c r="BO82" s="694">
        <f t="shared" si="156"/>
        <v>1250</v>
      </c>
      <c r="BP82" s="721">
        <f t="shared" si="157"/>
        <v>1250</v>
      </c>
      <c r="BQ82" s="721">
        <f t="shared" si="158"/>
        <v>243025</v>
      </c>
      <c r="BR82" s="721">
        <f t="shared" ref="BR82:BY82" si="169">BR78-BI82</f>
        <v>15335.5</v>
      </c>
      <c r="BS82" s="721">
        <f t="shared" si="169"/>
        <v>-2742</v>
      </c>
      <c r="BT82" s="721">
        <f t="shared" si="169"/>
        <v>-2742</v>
      </c>
      <c r="BU82" s="721">
        <f t="shared" si="169"/>
        <v>-2742</v>
      </c>
      <c r="BV82" s="721">
        <f t="shared" si="169"/>
        <v>-2742</v>
      </c>
      <c r="BW82" s="721">
        <f t="shared" si="169"/>
        <v>-2742</v>
      </c>
      <c r="BX82" s="721">
        <f t="shared" si="169"/>
        <v>-2742</v>
      </c>
      <c r="BY82" s="721">
        <f t="shared" si="169"/>
        <v>-2742</v>
      </c>
      <c r="BZ82" s="657"/>
      <c r="CA82" s="729"/>
      <c r="CB82" s="729"/>
      <c r="CC82" s="729"/>
      <c r="CD82" s="729"/>
      <c r="CE82" s="729"/>
      <c r="CF82" s="729"/>
      <c r="CG82" s="729"/>
      <c r="CH82" s="729"/>
      <c r="CI82" s="729"/>
      <c r="CJ82" s="729"/>
      <c r="CK82" s="729"/>
      <c r="CL82" s="729"/>
      <c r="CM82" s="729"/>
      <c r="CN82" s="729"/>
      <c r="CO82" s="729"/>
      <c r="CP82" s="729"/>
      <c r="CQ82" s="729"/>
      <c r="CR82" s="729"/>
      <c r="CS82" s="729"/>
      <c r="CT82" s="729"/>
      <c r="CU82" s="729"/>
      <c r="CV82" s="729"/>
      <c r="CW82" s="729"/>
      <c r="CX82" s="729"/>
      <c r="CY82" s="729"/>
      <c r="CZ82" s="729"/>
      <c r="DA82" s="729"/>
      <c r="DB82" s="729"/>
      <c r="DC82" s="729"/>
      <c r="DD82" s="729"/>
      <c r="DE82" s="729"/>
      <c r="DF82" s="729"/>
      <c r="DG82" s="729"/>
      <c r="DH82" s="729"/>
      <c r="DI82" s="729"/>
      <c r="DJ82" s="729"/>
      <c r="DK82" s="729"/>
      <c r="DL82" s="729"/>
      <c r="DM82" s="729"/>
      <c r="DN82" s="729"/>
      <c r="DO82" s="729"/>
      <c r="DP82" s="729"/>
      <c r="DQ82" s="729"/>
      <c r="DR82" s="729"/>
      <c r="DS82" s="729"/>
      <c r="DT82" s="729"/>
      <c r="DU82" s="729"/>
      <c r="DV82" s="729"/>
      <c r="DW82" s="729"/>
      <c r="DX82" s="729"/>
      <c r="DY82" s="729"/>
      <c r="DZ82" s="729"/>
      <c r="EA82" s="729"/>
      <c r="EB82" s="729"/>
      <c r="EC82" s="729"/>
      <c r="ED82" s="729"/>
      <c r="EE82" s="729"/>
      <c r="EF82" s="729"/>
      <c r="EG82" s="729"/>
      <c r="EH82" s="729"/>
      <c r="EI82" s="729"/>
      <c r="EJ82" s="729"/>
      <c r="EK82" s="729"/>
      <c r="EL82" s="729"/>
      <c r="EM82" s="729"/>
      <c r="EN82" s="729"/>
      <c r="EO82" s="729"/>
      <c r="EP82" s="729"/>
      <c r="EQ82" s="729"/>
      <c r="ER82" s="729"/>
      <c r="ES82" s="729"/>
      <c r="ET82" s="729"/>
      <c r="EU82" s="729"/>
      <c r="EV82" s="729"/>
      <c r="EW82" s="729"/>
      <c r="EX82" s="729"/>
      <c r="EY82" s="729"/>
      <c r="EZ82" s="729"/>
      <c r="FA82" s="729"/>
      <c r="FB82" s="729"/>
      <c r="FC82" s="729"/>
      <c r="FD82" s="729"/>
      <c r="FE82" s="729"/>
      <c r="FF82" s="729"/>
      <c r="FG82" s="729"/>
      <c r="FH82" s="729"/>
      <c r="FI82" s="729"/>
      <c r="FJ82" s="729"/>
      <c r="FK82" s="729"/>
      <c r="FL82" s="729"/>
      <c r="FM82" s="729"/>
      <c r="FN82" s="729"/>
      <c r="FO82" s="729"/>
      <c r="FP82" s="729"/>
      <c r="FQ82" s="729"/>
      <c r="FR82" s="729"/>
      <c r="FS82" s="729"/>
      <c r="FT82" s="729"/>
      <c r="FU82" s="729"/>
      <c r="FV82" s="729"/>
      <c r="FW82" s="729"/>
      <c r="FX82" s="729"/>
      <c r="FY82" s="729"/>
      <c r="FZ82" s="729"/>
      <c r="GA82" s="729"/>
      <c r="GB82" s="729"/>
      <c r="GC82" s="729"/>
      <c r="GD82" s="729"/>
      <c r="GE82" s="729"/>
      <c r="GF82" s="729"/>
      <c r="GG82" s="729"/>
      <c r="GH82" s="729"/>
      <c r="GI82" s="729"/>
      <c r="GJ82" s="729"/>
      <c r="GK82" s="729"/>
      <c r="GL82" s="729"/>
      <c r="GM82" s="729"/>
      <c r="GN82" s="729"/>
      <c r="GO82" s="729"/>
      <c r="GP82" s="729"/>
      <c r="GQ82" s="729"/>
      <c r="GR82" s="729"/>
      <c r="GS82" s="729"/>
      <c r="GT82" s="729"/>
      <c r="GU82" s="729"/>
      <c r="GV82" s="729"/>
      <c r="GW82" s="729"/>
      <c r="GX82" s="729"/>
      <c r="GY82" s="729"/>
      <c r="GZ82" s="729"/>
      <c r="HA82" s="729"/>
      <c r="HB82" s="729"/>
      <c r="HC82" s="729"/>
      <c r="HD82" s="729"/>
      <c r="HE82" s="729"/>
      <c r="HF82" s="729"/>
      <c r="HG82" s="729"/>
      <c r="HH82" s="729"/>
      <c r="HI82" s="729"/>
      <c r="HJ82" s="729"/>
      <c r="HK82" s="729"/>
      <c r="HL82" s="729"/>
      <c r="HM82" s="729"/>
      <c r="HN82" s="729"/>
      <c r="HO82" s="729"/>
      <c r="HP82" s="729"/>
      <c r="HQ82" s="729"/>
      <c r="HR82" s="729"/>
      <c r="HS82" s="729"/>
      <c r="HT82" s="729"/>
      <c r="HU82" s="729"/>
      <c r="HV82" s="729"/>
      <c r="HW82" s="729"/>
      <c r="HX82" s="729"/>
      <c r="HY82" s="729"/>
      <c r="HZ82" s="729"/>
      <c r="IA82" s="729"/>
      <c r="IB82" s="729"/>
      <c r="IC82" s="729"/>
      <c r="ID82" s="729"/>
      <c r="XEY82" s="730"/>
    </row>
    <row r="83" s="625" customFormat="1" ht="32" customHeight="1" spans="1:16379">
      <c r="A83" s="651">
        <v>45853</v>
      </c>
      <c r="B83" s="643" t="s">
        <v>1173</v>
      </c>
      <c r="C83" s="644" t="s">
        <v>460</v>
      </c>
      <c r="D83" s="645">
        <v>4500173241</v>
      </c>
      <c r="E83" s="646" t="s">
        <v>1174</v>
      </c>
      <c r="F83" s="645" t="s">
        <v>1740</v>
      </c>
      <c r="G83" s="649" t="s">
        <v>1461</v>
      </c>
      <c r="H83" s="648" t="s">
        <v>84</v>
      </c>
      <c r="I83" s="657">
        <v>52</v>
      </c>
      <c r="J83" s="657">
        <v>0</v>
      </c>
      <c r="K83" s="657">
        <v>4</v>
      </c>
      <c r="L83" s="657">
        <f t="shared" si="137"/>
        <v>13</v>
      </c>
      <c r="M83" s="658">
        <v>45894</v>
      </c>
      <c r="N83" s="658">
        <v>45890</v>
      </c>
      <c r="O83" s="659"/>
      <c r="P83" s="659" t="s">
        <v>93</v>
      </c>
      <c r="Q83" s="659"/>
      <c r="R83" s="666" t="s">
        <v>1176</v>
      </c>
      <c r="S83" s="666"/>
      <c r="T83" s="666" t="s">
        <v>85</v>
      </c>
      <c r="U83" s="666"/>
      <c r="V83" s="666"/>
      <c r="W83" s="669" t="s">
        <v>1177</v>
      </c>
      <c r="X83" s="657" t="s">
        <v>1090</v>
      </c>
      <c r="Y83" s="681">
        <v>7.1761</v>
      </c>
      <c r="Z83" s="682">
        <f t="shared" si="162"/>
        <v>373.1572</v>
      </c>
      <c r="AA83" s="657"/>
      <c r="AB83" s="649" t="s">
        <v>1593</v>
      </c>
      <c r="AC83" s="657" t="s">
        <v>101</v>
      </c>
      <c r="AD83" s="683"/>
      <c r="AE83" s="683">
        <f t="shared" si="165"/>
        <v>52</v>
      </c>
      <c r="AF83" s="790"/>
      <c r="AG83" s="683"/>
      <c r="AH83" s="683"/>
      <c r="AI83" s="694"/>
      <c r="AJ83" s="694"/>
      <c r="AK83" s="694">
        <f t="shared" si="166"/>
        <v>52</v>
      </c>
      <c r="AL83" s="694"/>
      <c r="AM83" s="695"/>
      <c r="AN83" s="695"/>
      <c r="AO83" s="705"/>
      <c r="AP83" s="694"/>
      <c r="AQ83" s="694">
        <f t="shared" si="147"/>
        <v>13</v>
      </c>
      <c r="AR83" s="706"/>
      <c r="AS83" s="705">
        <f t="shared" si="148"/>
        <v>13</v>
      </c>
      <c r="AT83" s="694">
        <f t="shared" si="149"/>
        <v>13</v>
      </c>
      <c r="AU83" s="694"/>
      <c r="AV83" s="706">
        <f t="shared" si="150"/>
        <v>13</v>
      </c>
      <c r="AW83" s="705"/>
      <c r="AX83" s="694"/>
      <c r="AY83" s="694"/>
      <c r="AZ83" s="706"/>
      <c r="BA83" s="705"/>
      <c r="BB83" s="706"/>
      <c r="BC83" s="694"/>
      <c r="BD83" s="694">
        <f t="shared" si="117"/>
        <v>52</v>
      </c>
      <c r="BE83" s="694"/>
      <c r="BF83" s="694"/>
      <c r="BG83" s="694" t="s">
        <v>102</v>
      </c>
      <c r="BH83" s="694"/>
      <c r="BI83" s="694">
        <f t="shared" si="142"/>
        <v>13</v>
      </c>
      <c r="BJ83" s="694">
        <f t="shared" si="151"/>
        <v>13</v>
      </c>
      <c r="BK83" s="694">
        <f t="shared" si="152"/>
        <v>13</v>
      </c>
      <c r="BL83" s="721">
        <f t="shared" si="153"/>
        <v>13</v>
      </c>
      <c r="BM83" s="694">
        <f t="shared" si="154"/>
        <v>13</v>
      </c>
      <c r="BN83" s="721">
        <f t="shared" si="155"/>
        <v>13</v>
      </c>
      <c r="BO83" s="694">
        <f t="shared" si="156"/>
        <v>13</v>
      </c>
      <c r="BP83" s="721">
        <f t="shared" si="157"/>
        <v>13</v>
      </c>
      <c r="BQ83" s="721">
        <f t="shared" si="158"/>
        <v>238077</v>
      </c>
      <c r="BR83" s="721">
        <f t="shared" ref="BR83:BY83" si="170">BR79-BI83</f>
        <v>14698.5</v>
      </c>
      <c r="BS83" s="721">
        <f t="shared" si="170"/>
        <v>-3379</v>
      </c>
      <c r="BT83" s="721">
        <f t="shared" si="170"/>
        <v>-3379</v>
      </c>
      <c r="BU83" s="721">
        <f t="shared" si="170"/>
        <v>-3379</v>
      </c>
      <c r="BV83" s="721">
        <f t="shared" si="170"/>
        <v>-3379</v>
      </c>
      <c r="BW83" s="721">
        <f t="shared" si="170"/>
        <v>-3379</v>
      </c>
      <c r="BX83" s="721">
        <f t="shared" si="170"/>
        <v>-3379</v>
      </c>
      <c r="BY83" s="721">
        <f t="shared" si="170"/>
        <v>-3379</v>
      </c>
      <c r="BZ83" s="657"/>
      <c r="CA83" s="729"/>
      <c r="CB83" s="729"/>
      <c r="CC83" s="729"/>
      <c r="CD83" s="729"/>
      <c r="CE83" s="729"/>
      <c r="CF83" s="729"/>
      <c r="CG83" s="729"/>
      <c r="CH83" s="729"/>
      <c r="CI83" s="729"/>
      <c r="CJ83" s="729"/>
      <c r="CK83" s="729"/>
      <c r="CL83" s="729"/>
      <c r="CM83" s="729"/>
      <c r="CN83" s="729"/>
      <c r="CO83" s="729"/>
      <c r="CP83" s="729"/>
      <c r="CQ83" s="729"/>
      <c r="CR83" s="729"/>
      <c r="CS83" s="729"/>
      <c r="CT83" s="729"/>
      <c r="CU83" s="729"/>
      <c r="CV83" s="729"/>
      <c r="CW83" s="729"/>
      <c r="CX83" s="729"/>
      <c r="CY83" s="729"/>
      <c r="CZ83" s="729"/>
      <c r="DA83" s="729"/>
      <c r="DB83" s="729"/>
      <c r="DC83" s="729"/>
      <c r="DD83" s="729"/>
      <c r="DE83" s="729"/>
      <c r="DF83" s="729"/>
      <c r="DG83" s="729"/>
      <c r="DH83" s="729"/>
      <c r="DI83" s="729"/>
      <c r="DJ83" s="729"/>
      <c r="DK83" s="729"/>
      <c r="DL83" s="729"/>
      <c r="DM83" s="729"/>
      <c r="DN83" s="729"/>
      <c r="DO83" s="729"/>
      <c r="DP83" s="729"/>
      <c r="DQ83" s="729"/>
      <c r="DR83" s="729"/>
      <c r="DS83" s="729"/>
      <c r="DT83" s="729"/>
      <c r="DU83" s="729"/>
      <c r="DV83" s="729"/>
      <c r="DW83" s="729"/>
      <c r="DX83" s="729"/>
      <c r="DY83" s="729"/>
      <c r="DZ83" s="729"/>
      <c r="EA83" s="729"/>
      <c r="EB83" s="729"/>
      <c r="EC83" s="729"/>
      <c r="ED83" s="729"/>
      <c r="EE83" s="729"/>
      <c r="EF83" s="729"/>
      <c r="EG83" s="729"/>
      <c r="EH83" s="729"/>
      <c r="EI83" s="729"/>
      <c r="EJ83" s="729"/>
      <c r="EK83" s="729"/>
      <c r="EL83" s="729"/>
      <c r="EM83" s="729"/>
      <c r="EN83" s="729"/>
      <c r="EO83" s="729"/>
      <c r="EP83" s="729"/>
      <c r="EQ83" s="729"/>
      <c r="ER83" s="729"/>
      <c r="ES83" s="729"/>
      <c r="ET83" s="729"/>
      <c r="EU83" s="729"/>
      <c r="EV83" s="729"/>
      <c r="EW83" s="729"/>
      <c r="EX83" s="729"/>
      <c r="EY83" s="729"/>
      <c r="EZ83" s="729"/>
      <c r="FA83" s="729"/>
      <c r="FB83" s="729"/>
      <c r="FC83" s="729"/>
      <c r="FD83" s="729"/>
      <c r="FE83" s="729"/>
      <c r="FF83" s="729"/>
      <c r="FG83" s="729"/>
      <c r="FH83" s="729"/>
      <c r="FI83" s="729"/>
      <c r="FJ83" s="729"/>
      <c r="FK83" s="729"/>
      <c r="FL83" s="729"/>
      <c r="FM83" s="729"/>
      <c r="FN83" s="729"/>
      <c r="FO83" s="729"/>
      <c r="FP83" s="729"/>
      <c r="FQ83" s="729"/>
      <c r="FR83" s="729"/>
      <c r="FS83" s="729"/>
      <c r="FT83" s="729"/>
      <c r="FU83" s="729"/>
      <c r="FV83" s="729"/>
      <c r="FW83" s="729"/>
      <c r="FX83" s="729"/>
      <c r="FY83" s="729"/>
      <c r="FZ83" s="729"/>
      <c r="GA83" s="729"/>
      <c r="GB83" s="729"/>
      <c r="GC83" s="729"/>
      <c r="GD83" s="729"/>
      <c r="GE83" s="729"/>
      <c r="GF83" s="729"/>
      <c r="GG83" s="729"/>
      <c r="GH83" s="729"/>
      <c r="GI83" s="729"/>
      <c r="GJ83" s="729"/>
      <c r="GK83" s="729"/>
      <c r="GL83" s="729"/>
      <c r="GM83" s="729"/>
      <c r="GN83" s="729"/>
      <c r="GO83" s="729"/>
      <c r="GP83" s="729"/>
      <c r="GQ83" s="729"/>
      <c r="GR83" s="729"/>
      <c r="GS83" s="729"/>
      <c r="GT83" s="729"/>
      <c r="GU83" s="729"/>
      <c r="GV83" s="729"/>
      <c r="GW83" s="729"/>
      <c r="GX83" s="729"/>
      <c r="GY83" s="729"/>
      <c r="GZ83" s="729"/>
      <c r="HA83" s="729"/>
      <c r="HB83" s="729"/>
      <c r="HC83" s="729"/>
      <c r="HD83" s="729"/>
      <c r="HE83" s="729"/>
      <c r="HF83" s="729"/>
      <c r="HG83" s="729"/>
      <c r="HH83" s="729"/>
      <c r="HI83" s="729"/>
      <c r="HJ83" s="729"/>
      <c r="HK83" s="729"/>
      <c r="HL83" s="729"/>
      <c r="HM83" s="729"/>
      <c r="HN83" s="729"/>
      <c r="HO83" s="729"/>
      <c r="HP83" s="729"/>
      <c r="HQ83" s="729"/>
      <c r="HR83" s="729"/>
      <c r="HS83" s="729"/>
      <c r="HT83" s="729"/>
      <c r="HU83" s="729"/>
      <c r="HV83" s="729"/>
      <c r="HW83" s="729"/>
      <c r="HX83" s="729"/>
      <c r="HY83" s="729"/>
      <c r="HZ83" s="729"/>
      <c r="IA83" s="729"/>
      <c r="IB83" s="729"/>
      <c r="IC83" s="729"/>
      <c r="ID83" s="729"/>
      <c r="XEY83" s="730"/>
    </row>
    <row r="84" s="625" customFormat="1" ht="32" customHeight="1" spans="1:16379">
      <c r="A84" s="651">
        <v>45856</v>
      </c>
      <c r="B84" s="643" t="s">
        <v>103</v>
      </c>
      <c r="C84" s="644" t="s">
        <v>960</v>
      </c>
      <c r="D84" s="645">
        <v>4500173295</v>
      </c>
      <c r="E84" s="646" t="s">
        <v>1741</v>
      </c>
      <c r="F84" s="645" t="s">
        <v>1742</v>
      </c>
      <c r="G84" s="649" t="s">
        <v>1461</v>
      </c>
      <c r="H84" s="648" t="s">
        <v>84</v>
      </c>
      <c r="I84" s="657">
        <v>560</v>
      </c>
      <c r="J84" s="657">
        <v>0</v>
      </c>
      <c r="K84" s="657">
        <v>4</v>
      </c>
      <c r="L84" s="657">
        <f t="shared" si="137"/>
        <v>140</v>
      </c>
      <c r="M84" s="658">
        <v>45887</v>
      </c>
      <c r="N84" s="658">
        <v>45883</v>
      </c>
      <c r="O84" s="659"/>
      <c r="P84" s="659" t="s">
        <v>93</v>
      </c>
      <c r="Q84" s="659" t="s">
        <v>1743</v>
      </c>
      <c r="R84" s="659" t="s">
        <v>1744</v>
      </c>
      <c r="S84" s="666"/>
      <c r="T84" s="659" t="s">
        <v>1744</v>
      </c>
      <c r="U84" s="666"/>
      <c r="V84" s="666"/>
      <c r="W84" s="669" t="s">
        <v>1745</v>
      </c>
      <c r="X84" s="657" t="s">
        <v>794</v>
      </c>
      <c r="Y84" s="681">
        <v>7.1595</v>
      </c>
      <c r="Z84" s="682">
        <f t="shared" si="162"/>
        <v>4009.32</v>
      </c>
      <c r="AA84" s="657" t="s">
        <v>1128</v>
      </c>
      <c r="AB84" s="649" t="s">
        <v>1593</v>
      </c>
      <c r="AC84" s="657" t="s">
        <v>101</v>
      </c>
      <c r="AD84" s="683"/>
      <c r="AE84" s="683">
        <f t="shared" si="165"/>
        <v>560</v>
      </c>
      <c r="AF84" s="787"/>
      <c r="AG84" s="683"/>
      <c r="AH84" s="683"/>
      <c r="AI84" s="694"/>
      <c r="AJ84" s="694"/>
      <c r="AK84" s="694">
        <f t="shared" si="166"/>
        <v>560</v>
      </c>
      <c r="AL84" s="694"/>
      <c r="AM84" s="695"/>
      <c r="AN84" s="695"/>
      <c r="AO84" s="705"/>
      <c r="AP84" s="694"/>
      <c r="AQ84" s="694">
        <f t="shared" si="147"/>
        <v>140</v>
      </c>
      <c r="AR84" s="706"/>
      <c r="AS84" s="705">
        <f t="shared" si="148"/>
        <v>140</v>
      </c>
      <c r="AT84" s="694">
        <f t="shared" si="149"/>
        <v>140</v>
      </c>
      <c r="AU84" s="694"/>
      <c r="AV84" s="706">
        <f t="shared" si="150"/>
        <v>140</v>
      </c>
      <c r="AW84" s="705"/>
      <c r="AX84" s="694"/>
      <c r="AY84" s="694"/>
      <c r="AZ84" s="706"/>
      <c r="BA84" s="705"/>
      <c r="BB84" s="706"/>
      <c r="BC84" s="694"/>
      <c r="BD84" s="694">
        <f t="shared" si="117"/>
        <v>560</v>
      </c>
      <c r="BE84" s="694"/>
      <c r="BF84" s="694"/>
      <c r="BG84" s="694" t="s">
        <v>102</v>
      </c>
      <c r="BH84" s="694"/>
      <c r="BI84" s="694">
        <f t="shared" si="142"/>
        <v>140</v>
      </c>
      <c r="BJ84" s="694">
        <f t="shared" si="151"/>
        <v>140</v>
      </c>
      <c r="BK84" s="694">
        <f t="shared" si="152"/>
        <v>140</v>
      </c>
      <c r="BL84" s="721">
        <f t="shared" si="153"/>
        <v>140</v>
      </c>
      <c r="BM84" s="694">
        <f t="shared" si="154"/>
        <v>140</v>
      </c>
      <c r="BN84" s="721">
        <f t="shared" si="155"/>
        <v>140</v>
      </c>
      <c r="BO84" s="694">
        <f t="shared" si="156"/>
        <v>140</v>
      </c>
      <c r="BP84" s="721">
        <f t="shared" si="157"/>
        <v>140</v>
      </c>
      <c r="BQ84" s="721">
        <f t="shared" si="158"/>
        <v>238585</v>
      </c>
      <c r="BR84" s="721">
        <f t="shared" ref="BR84:BY84" si="171">BR80-BI84</f>
        <v>14957.5</v>
      </c>
      <c r="BS84" s="721">
        <f t="shared" si="171"/>
        <v>-3120</v>
      </c>
      <c r="BT84" s="721">
        <f t="shared" si="171"/>
        <v>-3120</v>
      </c>
      <c r="BU84" s="721">
        <f t="shared" si="171"/>
        <v>-3120</v>
      </c>
      <c r="BV84" s="721">
        <f t="shared" si="171"/>
        <v>-3120</v>
      </c>
      <c r="BW84" s="721">
        <f t="shared" si="171"/>
        <v>-3120</v>
      </c>
      <c r="BX84" s="721">
        <f t="shared" si="171"/>
        <v>-3120</v>
      </c>
      <c r="BY84" s="721">
        <f t="shared" si="171"/>
        <v>-3120</v>
      </c>
      <c r="BZ84" s="657"/>
      <c r="CA84" s="729"/>
      <c r="CB84" s="729"/>
      <c r="CC84" s="729"/>
      <c r="CD84" s="729"/>
      <c r="CE84" s="729"/>
      <c r="CF84" s="729"/>
      <c r="CG84" s="729"/>
      <c r="CH84" s="729"/>
      <c r="CI84" s="729"/>
      <c r="CJ84" s="729"/>
      <c r="CK84" s="729"/>
      <c r="CL84" s="729"/>
      <c r="CM84" s="729"/>
      <c r="CN84" s="729"/>
      <c r="CO84" s="729"/>
      <c r="CP84" s="729"/>
      <c r="CQ84" s="729"/>
      <c r="CR84" s="729"/>
      <c r="CS84" s="729"/>
      <c r="CT84" s="729"/>
      <c r="CU84" s="729"/>
      <c r="CV84" s="729"/>
      <c r="CW84" s="729"/>
      <c r="CX84" s="729"/>
      <c r="CY84" s="729"/>
      <c r="CZ84" s="729"/>
      <c r="DA84" s="729"/>
      <c r="DB84" s="729"/>
      <c r="DC84" s="729"/>
      <c r="DD84" s="729"/>
      <c r="DE84" s="729"/>
      <c r="DF84" s="729"/>
      <c r="DG84" s="729"/>
      <c r="DH84" s="729"/>
      <c r="DI84" s="729"/>
      <c r="DJ84" s="729"/>
      <c r="DK84" s="729"/>
      <c r="DL84" s="729"/>
      <c r="DM84" s="729"/>
      <c r="DN84" s="729"/>
      <c r="DO84" s="729"/>
      <c r="DP84" s="729"/>
      <c r="DQ84" s="729"/>
      <c r="DR84" s="729"/>
      <c r="DS84" s="729"/>
      <c r="DT84" s="729"/>
      <c r="DU84" s="729"/>
      <c r="DV84" s="729"/>
      <c r="DW84" s="729"/>
      <c r="DX84" s="729"/>
      <c r="DY84" s="729"/>
      <c r="DZ84" s="729"/>
      <c r="EA84" s="729"/>
      <c r="EB84" s="729"/>
      <c r="EC84" s="729"/>
      <c r="ED84" s="729"/>
      <c r="EE84" s="729"/>
      <c r="EF84" s="729"/>
      <c r="EG84" s="729"/>
      <c r="EH84" s="729"/>
      <c r="EI84" s="729"/>
      <c r="EJ84" s="729"/>
      <c r="EK84" s="729"/>
      <c r="EL84" s="729"/>
      <c r="EM84" s="729"/>
      <c r="EN84" s="729"/>
      <c r="EO84" s="729"/>
      <c r="EP84" s="729"/>
      <c r="EQ84" s="729"/>
      <c r="ER84" s="729"/>
      <c r="ES84" s="729"/>
      <c r="ET84" s="729"/>
      <c r="EU84" s="729"/>
      <c r="EV84" s="729"/>
      <c r="EW84" s="729"/>
      <c r="EX84" s="729"/>
      <c r="EY84" s="729"/>
      <c r="EZ84" s="729"/>
      <c r="FA84" s="729"/>
      <c r="FB84" s="729"/>
      <c r="FC84" s="729"/>
      <c r="FD84" s="729"/>
      <c r="FE84" s="729"/>
      <c r="FF84" s="729"/>
      <c r="FG84" s="729"/>
      <c r="FH84" s="729"/>
      <c r="FI84" s="729"/>
      <c r="FJ84" s="729"/>
      <c r="FK84" s="729"/>
      <c r="FL84" s="729"/>
      <c r="FM84" s="729"/>
      <c r="FN84" s="729"/>
      <c r="FO84" s="729"/>
      <c r="FP84" s="729"/>
      <c r="FQ84" s="729"/>
      <c r="FR84" s="729"/>
      <c r="FS84" s="729"/>
      <c r="FT84" s="729"/>
      <c r="FU84" s="729"/>
      <c r="FV84" s="729"/>
      <c r="FW84" s="729"/>
      <c r="FX84" s="729"/>
      <c r="FY84" s="729"/>
      <c r="FZ84" s="729"/>
      <c r="GA84" s="729"/>
      <c r="GB84" s="729"/>
      <c r="GC84" s="729"/>
      <c r="GD84" s="729"/>
      <c r="GE84" s="729"/>
      <c r="GF84" s="729"/>
      <c r="GG84" s="729"/>
      <c r="GH84" s="729"/>
      <c r="GI84" s="729"/>
      <c r="GJ84" s="729"/>
      <c r="GK84" s="729"/>
      <c r="GL84" s="729"/>
      <c r="GM84" s="729"/>
      <c r="GN84" s="729"/>
      <c r="GO84" s="729"/>
      <c r="GP84" s="729"/>
      <c r="GQ84" s="729"/>
      <c r="GR84" s="729"/>
      <c r="GS84" s="729"/>
      <c r="GT84" s="729"/>
      <c r="GU84" s="729"/>
      <c r="GV84" s="729"/>
      <c r="GW84" s="729"/>
      <c r="GX84" s="729"/>
      <c r="GY84" s="729"/>
      <c r="GZ84" s="729"/>
      <c r="HA84" s="729"/>
      <c r="HB84" s="729"/>
      <c r="HC84" s="729"/>
      <c r="HD84" s="729"/>
      <c r="HE84" s="729"/>
      <c r="HF84" s="729"/>
      <c r="HG84" s="729"/>
      <c r="HH84" s="729"/>
      <c r="HI84" s="729"/>
      <c r="HJ84" s="729"/>
      <c r="HK84" s="729"/>
      <c r="HL84" s="729"/>
      <c r="HM84" s="729"/>
      <c r="HN84" s="729"/>
      <c r="HO84" s="729"/>
      <c r="HP84" s="729"/>
      <c r="HQ84" s="729"/>
      <c r="HR84" s="729"/>
      <c r="HS84" s="729"/>
      <c r="HT84" s="729"/>
      <c r="HU84" s="729"/>
      <c r="HV84" s="729"/>
      <c r="HW84" s="729"/>
      <c r="HX84" s="729"/>
      <c r="HY84" s="729"/>
      <c r="HZ84" s="729"/>
      <c r="IA84" s="729"/>
      <c r="IB84" s="729"/>
      <c r="IC84" s="729"/>
      <c r="ID84" s="729"/>
      <c r="XEY84" s="730"/>
    </row>
    <row r="85" s="625" customFormat="1" ht="32" customHeight="1" spans="1:16379">
      <c r="A85" s="651">
        <v>45856</v>
      </c>
      <c r="B85" s="643" t="s">
        <v>103</v>
      </c>
      <c r="C85" s="644" t="s">
        <v>960</v>
      </c>
      <c r="D85" s="645">
        <v>4500173295</v>
      </c>
      <c r="E85" s="646" t="s">
        <v>1746</v>
      </c>
      <c r="F85" s="645" t="s">
        <v>1747</v>
      </c>
      <c r="G85" s="649" t="s">
        <v>1461</v>
      </c>
      <c r="H85" s="648" t="s">
        <v>84</v>
      </c>
      <c r="I85" s="657">
        <v>184</v>
      </c>
      <c r="J85" s="657">
        <v>0</v>
      </c>
      <c r="K85" s="657">
        <v>4</v>
      </c>
      <c r="L85" s="657">
        <f t="shared" si="137"/>
        <v>46</v>
      </c>
      <c r="M85" s="658">
        <v>45887</v>
      </c>
      <c r="N85" s="658">
        <v>45883</v>
      </c>
      <c r="O85" s="659"/>
      <c r="P85" s="659" t="s">
        <v>93</v>
      </c>
      <c r="Q85" s="659" t="s">
        <v>1122</v>
      </c>
      <c r="R85" s="659" t="s">
        <v>1744</v>
      </c>
      <c r="S85" s="666"/>
      <c r="T85" s="659" t="s">
        <v>1744</v>
      </c>
      <c r="U85" s="666"/>
      <c r="V85" s="666"/>
      <c r="W85" s="669" t="s">
        <v>1745</v>
      </c>
      <c r="X85" s="657" t="s">
        <v>794</v>
      </c>
      <c r="Y85" s="681">
        <v>7.1595</v>
      </c>
      <c r="Z85" s="682">
        <f t="shared" si="162"/>
        <v>1317.348</v>
      </c>
      <c r="AA85" s="657" t="s">
        <v>1128</v>
      </c>
      <c r="AB85" s="649" t="s">
        <v>1593</v>
      </c>
      <c r="AC85" s="657" t="s">
        <v>101</v>
      </c>
      <c r="AD85" s="683"/>
      <c r="AE85" s="683">
        <f t="shared" si="165"/>
        <v>184</v>
      </c>
      <c r="AF85" s="787"/>
      <c r="AG85" s="683"/>
      <c r="AH85" s="683"/>
      <c r="AI85" s="694"/>
      <c r="AJ85" s="694"/>
      <c r="AK85" s="694">
        <f t="shared" si="166"/>
        <v>184</v>
      </c>
      <c r="AL85" s="694"/>
      <c r="AM85" s="695"/>
      <c r="AN85" s="695"/>
      <c r="AO85" s="705"/>
      <c r="AP85" s="694"/>
      <c r="AQ85" s="694">
        <f t="shared" si="147"/>
        <v>46</v>
      </c>
      <c r="AR85" s="706"/>
      <c r="AS85" s="705">
        <f t="shared" si="148"/>
        <v>46</v>
      </c>
      <c r="AT85" s="694">
        <f t="shared" si="149"/>
        <v>46</v>
      </c>
      <c r="AU85" s="694"/>
      <c r="AV85" s="706">
        <f t="shared" si="150"/>
        <v>46</v>
      </c>
      <c r="AW85" s="705"/>
      <c r="AX85" s="694"/>
      <c r="AY85" s="694"/>
      <c r="AZ85" s="706"/>
      <c r="BA85" s="705"/>
      <c r="BB85" s="706"/>
      <c r="BC85" s="694"/>
      <c r="BD85" s="694">
        <f t="shared" si="117"/>
        <v>184</v>
      </c>
      <c r="BE85" s="694"/>
      <c r="BF85" s="694"/>
      <c r="BG85" s="694" t="s">
        <v>102</v>
      </c>
      <c r="BH85" s="694"/>
      <c r="BI85" s="694">
        <f t="shared" si="142"/>
        <v>46</v>
      </c>
      <c r="BJ85" s="694">
        <f t="shared" si="151"/>
        <v>46</v>
      </c>
      <c r="BK85" s="694">
        <f t="shared" si="152"/>
        <v>46</v>
      </c>
      <c r="BL85" s="721">
        <f t="shared" si="153"/>
        <v>46</v>
      </c>
      <c r="BM85" s="694">
        <f t="shared" si="154"/>
        <v>46</v>
      </c>
      <c r="BN85" s="721">
        <f t="shared" si="155"/>
        <v>46</v>
      </c>
      <c r="BO85" s="694">
        <f t="shared" si="156"/>
        <v>46</v>
      </c>
      <c r="BP85" s="721">
        <f t="shared" si="157"/>
        <v>46</v>
      </c>
      <c r="BQ85" s="721">
        <f t="shared" si="158"/>
        <v>238209</v>
      </c>
      <c r="BR85" s="721">
        <f t="shared" ref="BR85:BY85" si="172">BR84-BI85</f>
        <v>14911.5</v>
      </c>
      <c r="BS85" s="721">
        <f t="shared" si="172"/>
        <v>-3166</v>
      </c>
      <c r="BT85" s="721">
        <f t="shared" si="172"/>
        <v>-3166</v>
      </c>
      <c r="BU85" s="721">
        <f t="shared" si="172"/>
        <v>-3166</v>
      </c>
      <c r="BV85" s="721">
        <f t="shared" si="172"/>
        <v>-3166</v>
      </c>
      <c r="BW85" s="721">
        <f t="shared" si="172"/>
        <v>-3166</v>
      </c>
      <c r="BX85" s="721">
        <f t="shared" si="172"/>
        <v>-3166</v>
      </c>
      <c r="BY85" s="721">
        <f t="shared" si="172"/>
        <v>-3166</v>
      </c>
      <c r="BZ85" s="657"/>
      <c r="CA85" s="729"/>
      <c r="CB85" s="729"/>
      <c r="CC85" s="729"/>
      <c r="CD85" s="729"/>
      <c r="CE85" s="729"/>
      <c r="CF85" s="729"/>
      <c r="CG85" s="729"/>
      <c r="CH85" s="729"/>
      <c r="CI85" s="729"/>
      <c r="CJ85" s="729"/>
      <c r="CK85" s="729"/>
      <c r="CL85" s="729"/>
      <c r="CM85" s="729"/>
      <c r="CN85" s="729"/>
      <c r="CO85" s="729"/>
      <c r="CP85" s="729"/>
      <c r="CQ85" s="729"/>
      <c r="CR85" s="729"/>
      <c r="CS85" s="729"/>
      <c r="CT85" s="729"/>
      <c r="CU85" s="729"/>
      <c r="CV85" s="729"/>
      <c r="CW85" s="729"/>
      <c r="CX85" s="729"/>
      <c r="CY85" s="729"/>
      <c r="CZ85" s="729"/>
      <c r="DA85" s="729"/>
      <c r="DB85" s="729"/>
      <c r="DC85" s="729"/>
      <c r="DD85" s="729"/>
      <c r="DE85" s="729"/>
      <c r="DF85" s="729"/>
      <c r="DG85" s="729"/>
      <c r="DH85" s="729"/>
      <c r="DI85" s="729"/>
      <c r="DJ85" s="729"/>
      <c r="DK85" s="729"/>
      <c r="DL85" s="729"/>
      <c r="DM85" s="729"/>
      <c r="DN85" s="729"/>
      <c r="DO85" s="729"/>
      <c r="DP85" s="729"/>
      <c r="DQ85" s="729"/>
      <c r="DR85" s="729"/>
      <c r="DS85" s="729"/>
      <c r="DT85" s="729"/>
      <c r="DU85" s="729"/>
      <c r="DV85" s="729"/>
      <c r="DW85" s="729"/>
      <c r="DX85" s="729"/>
      <c r="DY85" s="729"/>
      <c r="DZ85" s="729"/>
      <c r="EA85" s="729"/>
      <c r="EB85" s="729"/>
      <c r="EC85" s="729"/>
      <c r="ED85" s="729"/>
      <c r="EE85" s="729"/>
      <c r="EF85" s="729"/>
      <c r="EG85" s="729"/>
      <c r="EH85" s="729"/>
      <c r="EI85" s="729"/>
      <c r="EJ85" s="729"/>
      <c r="EK85" s="729"/>
      <c r="EL85" s="729"/>
      <c r="EM85" s="729"/>
      <c r="EN85" s="729"/>
      <c r="EO85" s="729"/>
      <c r="EP85" s="729"/>
      <c r="EQ85" s="729"/>
      <c r="ER85" s="729"/>
      <c r="ES85" s="729"/>
      <c r="ET85" s="729"/>
      <c r="EU85" s="729"/>
      <c r="EV85" s="729"/>
      <c r="EW85" s="729"/>
      <c r="EX85" s="729"/>
      <c r="EY85" s="729"/>
      <c r="EZ85" s="729"/>
      <c r="FA85" s="729"/>
      <c r="FB85" s="729"/>
      <c r="FC85" s="729"/>
      <c r="FD85" s="729"/>
      <c r="FE85" s="729"/>
      <c r="FF85" s="729"/>
      <c r="FG85" s="729"/>
      <c r="FH85" s="729"/>
      <c r="FI85" s="729"/>
      <c r="FJ85" s="729"/>
      <c r="FK85" s="729"/>
      <c r="FL85" s="729"/>
      <c r="FM85" s="729"/>
      <c r="FN85" s="729"/>
      <c r="FO85" s="729"/>
      <c r="FP85" s="729"/>
      <c r="FQ85" s="729"/>
      <c r="FR85" s="729"/>
      <c r="FS85" s="729"/>
      <c r="FT85" s="729"/>
      <c r="FU85" s="729"/>
      <c r="FV85" s="729"/>
      <c r="FW85" s="729"/>
      <c r="FX85" s="729"/>
      <c r="FY85" s="729"/>
      <c r="FZ85" s="729"/>
      <c r="GA85" s="729"/>
      <c r="GB85" s="729"/>
      <c r="GC85" s="729"/>
      <c r="GD85" s="729"/>
      <c r="GE85" s="729"/>
      <c r="GF85" s="729"/>
      <c r="GG85" s="729"/>
      <c r="GH85" s="729"/>
      <c r="GI85" s="729"/>
      <c r="GJ85" s="729"/>
      <c r="GK85" s="729"/>
      <c r="GL85" s="729"/>
      <c r="GM85" s="729"/>
      <c r="GN85" s="729"/>
      <c r="GO85" s="729"/>
      <c r="GP85" s="729"/>
      <c r="GQ85" s="729"/>
      <c r="GR85" s="729"/>
      <c r="GS85" s="729"/>
      <c r="GT85" s="729"/>
      <c r="GU85" s="729"/>
      <c r="GV85" s="729"/>
      <c r="GW85" s="729"/>
      <c r="GX85" s="729"/>
      <c r="GY85" s="729"/>
      <c r="GZ85" s="729"/>
      <c r="HA85" s="729"/>
      <c r="HB85" s="729"/>
      <c r="HC85" s="729"/>
      <c r="HD85" s="729"/>
      <c r="HE85" s="729"/>
      <c r="HF85" s="729"/>
      <c r="HG85" s="729"/>
      <c r="HH85" s="729"/>
      <c r="HI85" s="729"/>
      <c r="HJ85" s="729"/>
      <c r="HK85" s="729"/>
      <c r="HL85" s="729"/>
      <c r="HM85" s="729"/>
      <c r="HN85" s="729"/>
      <c r="HO85" s="729"/>
      <c r="HP85" s="729"/>
      <c r="HQ85" s="729"/>
      <c r="HR85" s="729"/>
      <c r="HS85" s="729"/>
      <c r="HT85" s="729"/>
      <c r="HU85" s="729"/>
      <c r="HV85" s="729"/>
      <c r="HW85" s="729"/>
      <c r="HX85" s="729"/>
      <c r="HY85" s="729"/>
      <c r="HZ85" s="729"/>
      <c r="IA85" s="729"/>
      <c r="IB85" s="729"/>
      <c r="IC85" s="729"/>
      <c r="ID85" s="729"/>
      <c r="XEY85" s="730"/>
    </row>
    <row r="86" s="626" customFormat="1" ht="32" customHeight="1" spans="1:16379">
      <c r="A86" s="732">
        <v>45860</v>
      </c>
      <c r="B86" s="643" t="s">
        <v>1186</v>
      </c>
      <c r="C86" s="644" t="s">
        <v>119</v>
      </c>
      <c r="D86" s="645">
        <v>4500174627</v>
      </c>
      <c r="E86" s="646" t="s">
        <v>1748</v>
      </c>
      <c r="F86" s="645" t="s">
        <v>1749</v>
      </c>
      <c r="G86" s="649" t="s">
        <v>1461</v>
      </c>
      <c r="H86" s="648" t="s">
        <v>84</v>
      </c>
      <c r="I86" s="657">
        <v>360</v>
      </c>
      <c r="J86" s="657">
        <v>0</v>
      </c>
      <c r="K86" s="657">
        <v>4</v>
      </c>
      <c r="L86" s="657">
        <f t="shared" si="137"/>
        <v>90</v>
      </c>
      <c r="M86" s="658">
        <v>45903</v>
      </c>
      <c r="N86" s="658">
        <f>M86-4</f>
        <v>45899</v>
      </c>
      <c r="O86" s="659"/>
      <c r="P86" s="659" t="s">
        <v>93</v>
      </c>
      <c r="Q86" s="659" t="s">
        <v>1165</v>
      </c>
      <c r="R86" s="666" t="s">
        <v>1189</v>
      </c>
      <c r="T86" s="666" t="s">
        <v>85</v>
      </c>
      <c r="U86" s="776" t="s">
        <v>1246</v>
      </c>
      <c r="V86" s="666"/>
      <c r="W86" s="669" t="s">
        <v>1727</v>
      </c>
      <c r="X86" s="657" t="s">
        <v>1192</v>
      </c>
      <c r="Y86" s="681">
        <v>4.1306</v>
      </c>
      <c r="Z86" s="682">
        <f t="shared" si="162"/>
        <v>1487.016</v>
      </c>
      <c r="AA86" s="657" t="s">
        <v>1750</v>
      </c>
      <c r="AB86" s="649" t="s">
        <v>1593</v>
      </c>
      <c r="AC86" s="657" t="s">
        <v>101</v>
      </c>
      <c r="AE86" s="791">
        <f t="shared" si="165"/>
        <v>360</v>
      </c>
      <c r="AF86" s="792"/>
      <c r="AH86" s="683"/>
      <c r="AI86" s="683"/>
      <c r="AJ86" s="683"/>
      <c r="AK86" s="683">
        <f t="shared" si="166"/>
        <v>360</v>
      </c>
      <c r="AL86" s="683"/>
      <c r="AM86" s="694"/>
      <c r="AN86" s="695"/>
      <c r="AO86" s="705"/>
      <c r="AP86" s="694"/>
      <c r="AQ86" s="694">
        <f t="shared" si="147"/>
        <v>90</v>
      </c>
      <c r="AR86" s="706"/>
      <c r="AS86" s="715">
        <f t="shared" si="148"/>
        <v>90</v>
      </c>
      <c r="AT86" s="694">
        <f t="shared" si="149"/>
        <v>90</v>
      </c>
      <c r="AU86" s="694"/>
      <c r="AV86" s="695">
        <f t="shared" si="150"/>
        <v>90</v>
      </c>
      <c r="AW86" s="705"/>
      <c r="AX86" s="694"/>
      <c r="AY86" s="694"/>
      <c r="AZ86" s="706"/>
      <c r="BA86" s="715"/>
      <c r="BB86" s="695"/>
      <c r="BC86" s="705"/>
      <c r="BD86" s="694">
        <f t="shared" si="117"/>
        <v>360</v>
      </c>
      <c r="BE86" s="694"/>
      <c r="BF86" s="694"/>
      <c r="BG86" s="694" t="s">
        <v>102</v>
      </c>
      <c r="BH86" s="694"/>
      <c r="BI86" s="694">
        <f t="shared" si="142"/>
        <v>90</v>
      </c>
      <c r="BJ86" s="694">
        <f t="shared" si="151"/>
        <v>90</v>
      </c>
      <c r="BK86" s="694">
        <f t="shared" si="152"/>
        <v>90</v>
      </c>
      <c r="BL86" s="721">
        <f t="shared" si="153"/>
        <v>90</v>
      </c>
      <c r="BM86" s="694">
        <f t="shared" si="154"/>
        <v>90</v>
      </c>
      <c r="BN86" s="721">
        <f t="shared" si="155"/>
        <v>90</v>
      </c>
      <c r="BO86" s="694">
        <f t="shared" si="156"/>
        <v>90</v>
      </c>
      <c r="BP86" s="721">
        <f t="shared" si="157"/>
        <v>90</v>
      </c>
      <c r="BQ86" s="721">
        <f t="shared" si="158"/>
        <v>238385</v>
      </c>
      <c r="BR86" s="721">
        <f t="shared" ref="BR86:BY86" si="173">BR91-BI86</f>
        <v>13858.5</v>
      </c>
      <c r="BS86" s="721">
        <f t="shared" si="173"/>
        <v>-4219</v>
      </c>
      <c r="BT86" s="721">
        <f t="shared" si="173"/>
        <v>-4219</v>
      </c>
      <c r="BU86" s="721">
        <f t="shared" si="173"/>
        <v>-4219</v>
      </c>
      <c r="BV86" s="721">
        <f t="shared" si="173"/>
        <v>-4219</v>
      </c>
      <c r="BW86" s="721">
        <f t="shared" si="173"/>
        <v>-4219</v>
      </c>
      <c r="BX86" s="721">
        <f t="shared" si="173"/>
        <v>-4219</v>
      </c>
      <c r="BY86" s="721">
        <f t="shared" si="173"/>
        <v>-4219</v>
      </c>
      <c r="BZ86" s="657"/>
      <c r="CA86" s="829"/>
      <c r="CB86" s="657"/>
      <c r="CC86" s="657"/>
      <c r="CD86" s="657"/>
      <c r="CE86" s="657"/>
      <c r="CF86" s="657"/>
      <c r="CG86" s="657"/>
      <c r="CH86" s="657"/>
      <c r="CI86" s="657"/>
      <c r="CJ86" s="657"/>
      <c r="CK86" s="657"/>
      <c r="CL86" s="657"/>
      <c r="CM86" s="657"/>
      <c r="CN86" s="657"/>
      <c r="CO86" s="657"/>
      <c r="CP86" s="657"/>
      <c r="CQ86" s="657"/>
      <c r="CR86" s="657"/>
      <c r="CS86" s="657"/>
      <c r="CT86" s="657"/>
      <c r="CU86" s="657"/>
      <c r="CV86" s="657"/>
      <c r="CW86" s="657"/>
      <c r="CX86" s="657"/>
      <c r="CY86" s="657"/>
      <c r="CZ86" s="657"/>
      <c r="DA86" s="657"/>
      <c r="DB86" s="657"/>
      <c r="DC86" s="657"/>
      <c r="DD86" s="657"/>
      <c r="DE86" s="657"/>
      <c r="DF86" s="657"/>
      <c r="DG86" s="657"/>
      <c r="DH86" s="657"/>
      <c r="DI86" s="657"/>
      <c r="DJ86" s="657"/>
      <c r="DK86" s="657"/>
      <c r="DL86" s="657"/>
      <c r="DM86" s="657"/>
      <c r="DN86" s="657"/>
      <c r="DO86" s="657"/>
      <c r="DP86" s="657"/>
      <c r="DQ86" s="657"/>
      <c r="DR86" s="657"/>
      <c r="DS86" s="657"/>
      <c r="DT86" s="657"/>
      <c r="DU86" s="657"/>
      <c r="DV86" s="657"/>
      <c r="DW86" s="657"/>
      <c r="DX86" s="657"/>
      <c r="DY86" s="657"/>
      <c r="DZ86" s="657"/>
      <c r="EA86" s="657"/>
      <c r="EB86" s="657"/>
      <c r="EC86" s="657"/>
      <c r="ED86" s="657"/>
      <c r="EE86" s="657"/>
      <c r="EF86" s="657"/>
      <c r="EG86" s="657"/>
      <c r="EH86" s="657"/>
      <c r="EI86" s="657"/>
      <c r="EJ86" s="657"/>
      <c r="EK86" s="657"/>
      <c r="EL86" s="657"/>
      <c r="EM86" s="657"/>
      <c r="EN86" s="657"/>
      <c r="EO86" s="657"/>
      <c r="EP86" s="657"/>
      <c r="EQ86" s="657"/>
      <c r="ER86" s="657"/>
      <c r="ES86" s="657"/>
      <c r="ET86" s="657"/>
      <c r="EU86" s="657"/>
      <c r="EV86" s="657"/>
      <c r="EW86" s="657"/>
      <c r="EX86" s="657"/>
      <c r="EY86" s="657"/>
      <c r="EZ86" s="657"/>
      <c r="FA86" s="657"/>
      <c r="FB86" s="657"/>
      <c r="FC86" s="657"/>
      <c r="FD86" s="657"/>
      <c r="FE86" s="657"/>
      <c r="FF86" s="657"/>
      <c r="FG86" s="657"/>
      <c r="FH86" s="657"/>
      <c r="FI86" s="657"/>
      <c r="FJ86" s="657"/>
      <c r="FK86" s="657"/>
      <c r="FL86" s="657"/>
      <c r="FM86" s="657"/>
      <c r="FN86" s="657"/>
      <c r="FO86" s="657"/>
      <c r="FP86" s="657"/>
      <c r="FQ86" s="657"/>
      <c r="FR86" s="657"/>
      <c r="FS86" s="657"/>
      <c r="FT86" s="657"/>
      <c r="FU86" s="657"/>
      <c r="FV86" s="657"/>
      <c r="FW86" s="657"/>
      <c r="FX86" s="657"/>
      <c r="FY86" s="657"/>
      <c r="FZ86" s="657"/>
      <c r="GA86" s="657"/>
      <c r="GB86" s="657"/>
      <c r="GC86" s="657"/>
      <c r="GD86" s="657"/>
      <c r="GE86" s="657"/>
      <c r="GF86" s="657"/>
      <c r="GG86" s="657"/>
      <c r="GH86" s="657"/>
      <c r="GI86" s="657"/>
      <c r="GJ86" s="657"/>
      <c r="GK86" s="657"/>
      <c r="GL86" s="657"/>
      <c r="GM86" s="657"/>
      <c r="GN86" s="657"/>
      <c r="GO86" s="657"/>
      <c r="GP86" s="657"/>
      <c r="GQ86" s="657"/>
      <c r="GR86" s="657"/>
      <c r="GS86" s="657"/>
      <c r="GT86" s="657"/>
      <c r="GU86" s="657"/>
      <c r="GV86" s="657"/>
      <c r="GW86" s="657"/>
      <c r="GX86" s="657"/>
      <c r="GY86" s="657"/>
      <c r="GZ86" s="657"/>
      <c r="HA86" s="657"/>
      <c r="HB86" s="657"/>
      <c r="HC86" s="657"/>
      <c r="HD86" s="657"/>
      <c r="HE86" s="657"/>
      <c r="HF86" s="657"/>
      <c r="HG86" s="657"/>
      <c r="HH86" s="657"/>
      <c r="HI86" s="657"/>
      <c r="HJ86" s="657"/>
      <c r="HK86" s="657"/>
      <c r="HL86" s="657"/>
      <c r="HM86" s="657"/>
      <c r="HN86" s="657"/>
      <c r="HO86" s="657"/>
      <c r="HP86" s="657"/>
      <c r="HQ86" s="657"/>
      <c r="HR86" s="657"/>
      <c r="HS86" s="657"/>
      <c r="HT86" s="657"/>
      <c r="HU86" s="657"/>
      <c r="HV86" s="657"/>
      <c r="HW86" s="657"/>
      <c r="HX86" s="657"/>
      <c r="HY86" s="657"/>
      <c r="HZ86" s="657"/>
      <c r="IA86" s="657"/>
      <c r="IB86" s="657"/>
      <c r="IC86" s="657"/>
      <c r="ID86" s="657"/>
      <c r="XEY86" s="832"/>
    </row>
    <row r="87" s="626" customFormat="1" ht="32" customHeight="1" spans="1:16379">
      <c r="A87" s="732">
        <v>45860</v>
      </c>
      <c r="B87" s="643" t="s">
        <v>1186</v>
      </c>
      <c r="C87" s="644" t="s">
        <v>119</v>
      </c>
      <c r="D87" s="645">
        <v>4500174588</v>
      </c>
      <c r="E87" s="646" t="s">
        <v>1751</v>
      </c>
      <c r="F87" s="645" t="s">
        <v>1752</v>
      </c>
      <c r="G87" s="649" t="s">
        <v>1461</v>
      </c>
      <c r="H87" s="648" t="s">
        <v>84</v>
      </c>
      <c r="I87" s="657">
        <v>400</v>
      </c>
      <c r="J87" s="657">
        <v>0</v>
      </c>
      <c r="K87" s="657">
        <v>4</v>
      </c>
      <c r="L87" s="657">
        <f t="shared" si="137"/>
        <v>100</v>
      </c>
      <c r="M87" s="658">
        <v>45903</v>
      </c>
      <c r="N87" s="658">
        <f>M87-4</f>
        <v>45899</v>
      </c>
      <c r="O87" s="659"/>
      <c r="P87" s="659" t="s">
        <v>93</v>
      </c>
      <c r="Q87" s="659" t="s">
        <v>1165</v>
      </c>
      <c r="R87" s="666" t="s">
        <v>1189</v>
      </c>
      <c r="T87" s="666" t="s">
        <v>85</v>
      </c>
      <c r="U87" s="666" t="s">
        <v>1246</v>
      </c>
      <c r="V87" s="666"/>
      <c r="W87" s="669" t="s">
        <v>1727</v>
      </c>
      <c r="X87" s="657" t="s">
        <v>1192</v>
      </c>
      <c r="Y87" s="681">
        <v>4.3057</v>
      </c>
      <c r="Z87" s="682">
        <f t="shared" si="162"/>
        <v>1722.28</v>
      </c>
      <c r="AA87" s="657" t="s">
        <v>1753</v>
      </c>
      <c r="AB87" s="649" t="s">
        <v>1593</v>
      </c>
      <c r="AC87" s="657" t="s">
        <v>101</v>
      </c>
      <c r="AE87" s="791">
        <f t="shared" si="165"/>
        <v>400</v>
      </c>
      <c r="AF87" s="792"/>
      <c r="AH87" s="683"/>
      <c r="AI87" s="683"/>
      <c r="AJ87" s="683"/>
      <c r="AK87" s="683">
        <f t="shared" si="166"/>
        <v>400</v>
      </c>
      <c r="AL87" s="683"/>
      <c r="AM87" s="694"/>
      <c r="AN87" s="695"/>
      <c r="AO87" s="705"/>
      <c r="AP87" s="694"/>
      <c r="AQ87" s="694">
        <f t="shared" si="147"/>
        <v>100</v>
      </c>
      <c r="AR87" s="706"/>
      <c r="AS87" s="715">
        <f t="shared" si="148"/>
        <v>100</v>
      </c>
      <c r="AT87" s="694">
        <f t="shared" si="149"/>
        <v>100</v>
      </c>
      <c r="AU87" s="694"/>
      <c r="AV87" s="695">
        <f t="shared" si="150"/>
        <v>100</v>
      </c>
      <c r="AW87" s="705"/>
      <c r="AX87" s="694"/>
      <c r="AY87" s="694"/>
      <c r="AZ87" s="706"/>
      <c r="BA87" s="715"/>
      <c r="BB87" s="695"/>
      <c r="BC87" s="705"/>
      <c r="BD87" s="694">
        <f t="shared" si="117"/>
        <v>400</v>
      </c>
      <c r="BE87" s="694"/>
      <c r="BF87" s="694"/>
      <c r="BG87" s="694" t="s">
        <v>102</v>
      </c>
      <c r="BH87" s="694"/>
      <c r="BI87" s="694">
        <f t="shared" si="142"/>
        <v>100</v>
      </c>
      <c r="BJ87" s="694">
        <f t="shared" si="151"/>
        <v>100</v>
      </c>
      <c r="BK87" s="694">
        <f t="shared" si="152"/>
        <v>100</v>
      </c>
      <c r="BL87" s="721">
        <f t="shared" si="153"/>
        <v>100</v>
      </c>
      <c r="BM87" s="694">
        <f t="shared" si="154"/>
        <v>100</v>
      </c>
      <c r="BN87" s="721">
        <f t="shared" si="155"/>
        <v>100</v>
      </c>
      <c r="BO87" s="694">
        <f t="shared" si="156"/>
        <v>100</v>
      </c>
      <c r="BP87" s="721">
        <f t="shared" si="157"/>
        <v>100</v>
      </c>
      <c r="BQ87" s="721">
        <f t="shared" si="158"/>
        <v>238425</v>
      </c>
      <c r="BR87" s="721">
        <f t="shared" ref="BR87:BY87" si="174">BR86-BI87</f>
        <v>13758.5</v>
      </c>
      <c r="BS87" s="721">
        <f t="shared" si="174"/>
        <v>-4319</v>
      </c>
      <c r="BT87" s="721">
        <f t="shared" si="174"/>
        <v>-4319</v>
      </c>
      <c r="BU87" s="721">
        <f t="shared" si="174"/>
        <v>-4319</v>
      </c>
      <c r="BV87" s="721">
        <f t="shared" si="174"/>
        <v>-4319</v>
      </c>
      <c r="BW87" s="721">
        <f t="shared" si="174"/>
        <v>-4319</v>
      </c>
      <c r="BX87" s="721">
        <f t="shared" si="174"/>
        <v>-4319</v>
      </c>
      <c r="BY87" s="721">
        <f t="shared" si="174"/>
        <v>-4319</v>
      </c>
      <c r="BZ87" s="657"/>
      <c r="CA87" s="829"/>
      <c r="CB87" s="657"/>
      <c r="CC87" s="657"/>
      <c r="CD87" s="657"/>
      <c r="CE87" s="657"/>
      <c r="CF87" s="657"/>
      <c r="CG87" s="657"/>
      <c r="CH87" s="657"/>
      <c r="CI87" s="657"/>
      <c r="CJ87" s="657"/>
      <c r="CK87" s="657"/>
      <c r="CL87" s="657"/>
      <c r="CM87" s="657"/>
      <c r="CN87" s="657"/>
      <c r="CO87" s="657"/>
      <c r="CP87" s="657"/>
      <c r="CQ87" s="657"/>
      <c r="CR87" s="657"/>
      <c r="CS87" s="657"/>
      <c r="CT87" s="657"/>
      <c r="CU87" s="657"/>
      <c r="CV87" s="657"/>
      <c r="CW87" s="657"/>
      <c r="CX87" s="657"/>
      <c r="CY87" s="657"/>
      <c r="CZ87" s="657"/>
      <c r="DA87" s="657"/>
      <c r="DB87" s="657"/>
      <c r="DC87" s="657"/>
      <c r="DD87" s="657"/>
      <c r="DE87" s="657"/>
      <c r="DF87" s="657"/>
      <c r="DG87" s="657"/>
      <c r="DH87" s="657"/>
      <c r="DI87" s="657"/>
      <c r="DJ87" s="657"/>
      <c r="DK87" s="657"/>
      <c r="DL87" s="657"/>
      <c r="DM87" s="657"/>
      <c r="DN87" s="657"/>
      <c r="DO87" s="657"/>
      <c r="DP87" s="657"/>
      <c r="DQ87" s="657"/>
      <c r="DR87" s="657"/>
      <c r="DS87" s="657"/>
      <c r="DT87" s="657"/>
      <c r="DU87" s="657"/>
      <c r="DV87" s="657"/>
      <c r="DW87" s="657"/>
      <c r="DX87" s="657"/>
      <c r="DY87" s="657"/>
      <c r="DZ87" s="657"/>
      <c r="EA87" s="657"/>
      <c r="EB87" s="657"/>
      <c r="EC87" s="657"/>
      <c r="ED87" s="657"/>
      <c r="EE87" s="657"/>
      <c r="EF87" s="657"/>
      <c r="EG87" s="657"/>
      <c r="EH87" s="657"/>
      <c r="EI87" s="657"/>
      <c r="EJ87" s="657"/>
      <c r="EK87" s="657"/>
      <c r="EL87" s="657"/>
      <c r="EM87" s="657"/>
      <c r="EN87" s="657"/>
      <c r="EO87" s="657"/>
      <c r="EP87" s="657"/>
      <c r="EQ87" s="657"/>
      <c r="ER87" s="657"/>
      <c r="ES87" s="657"/>
      <c r="ET87" s="657"/>
      <c r="EU87" s="657"/>
      <c r="EV87" s="657"/>
      <c r="EW87" s="657"/>
      <c r="EX87" s="657"/>
      <c r="EY87" s="657"/>
      <c r="EZ87" s="657"/>
      <c r="FA87" s="657"/>
      <c r="FB87" s="657"/>
      <c r="FC87" s="657"/>
      <c r="FD87" s="657"/>
      <c r="FE87" s="657"/>
      <c r="FF87" s="657"/>
      <c r="FG87" s="657"/>
      <c r="FH87" s="657"/>
      <c r="FI87" s="657"/>
      <c r="FJ87" s="657"/>
      <c r="FK87" s="657"/>
      <c r="FL87" s="657"/>
      <c r="FM87" s="657"/>
      <c r="FN87" s="657"/>
      <c r="FO87" s="657"/>
      <c r="FP87" s="657"/>
      <c r="FQ87" s="657"/>
      <c r="FR87" s="657"/>
      <c r="FS87" s="657"/>
      <c r="FT87" s="657"/>
      <c r="FU87" s="657"/>
      <c r="FV87" s="657"/>
      <c r="FW87" s="657"/>
      <c r="FX87" s="657"/>
      <c r="FY87" s="657"/>
      <c r="FZ87" s="657"/>
      <c r="GA87" s="657"/>
      <c r="GB87" s="657"/>
      <c r="GC87" s="657"/>
      <c r="GD87" s="657"/>
      <c r="GE87" s="657"/>
      <c r="GF87" s="657"/>
      <c r="GG87" s="657"/>
      <c r="GH87" s="657"/>
      <c r="GI87" s="657"/>
      <c r="GJ87" s="657"/>
      <c r="GK87" s="657"/>
      <c r="GL87" s="657"/>
      <c r="GM87" s="657"/>
      <c r="GN87" s="657"/>
      <c r="GO87" s="657"/>
      <c r="GP87" s="657"/>
      <c r="GQ87" s="657"/>
      <c r="GR87" s="657"/>
      <c r="GS87" s="657"/>
      <c r="GT87" s="657"/>
      <c r="GU87" s="657"/>
      <c r="GV87" s="657"/>
      <c r="GW87" s="657"/>
      <c r="GX87" s="657"/>
      <c r="GY87" s="657"/>
      <c r="GZ87" s="657"/>
      <c r="HA87" s="657"/>
      <c r="HB87" s="657"/>
      <c r="HC87" s="657"/>
      <c r="HD87" s="657"/>
      <c r="HE87" s="657"/>
      <c r="HF87" s="657"/>
      <c r="HG87" s="657"/>
      <c r="HH87" s="657"/>
      <c r="HI87" s="657"/>
      <c r="HJ87" s="657"/>
      <c r="HK87" s="657"/>
      <c r="HL87" s="657"/>
      <c r="HM87" s="657"/>
      <c r="HN87" s="657"/>
      <c r="HO87" s="657"/>
      <c r="HP87" s="657"/>
      <c r="HQ87" s="657"/>
      <c r="HR87" s="657"/>
      <c r="HS87" s="657"/>
      <c r="HT87" s="657"/>
      <c r="HU87" s="657"/>
      <c r="HV87" s="657"/>
      <c r="HW87" s="657"/>
      <c r="HX87" s="657"/>
      <c r="HY87" s="657"/>
      <c r="HZ87" s="657"/>
      <c r="IA87" s="657"/>
      <c r="IB87" s="657"/>
      <c r="IC87" s="657"/>
      <c r="ID87" s="657"/>
      <c r="XEY87" s="832"/>
    </row>
    <row r="88" s="625" customFormat="1" ht="32" customHeight="1" spans="1:239">
      <c r="A88" s="651">
        <v>45862</v>
      </c>
      <c r="B88" s="643" t="s">
        <v>1092</v>
      </c>
      <c r="C88" s="644" t="s">
        <v>119</v>
      </c>
      <c r="D88" s="645">
        <v>4500174768</v>
      </c>
      <c r="E88" s="646" t="s">
        <v>1224</v>
      </c>
      <c r="F88" s="645" t="s">
        <v>1754</v>
      </c>
      <c r="G88" s="649" t="s">
        <v>1461</v>
      </c>
      <c r="H88" s="733" t="s">
        <v>84</v>
      </c>
      <c r="I88" s="764">
        <v>600</v>
      </c>
      <c r="J88" s="764">
        <v>0</v>
      </c>
      <c r="K88" s="764">
        <v>4</v>
      </c>
      <c r="L88" s="764">
        <f t="shared" si="137"/>
        <v>150</v>
      </c>
      <c r="M88" s="658">
        <v>45918</v>
      </c>
      <c r="N88" s="658">
        <v>45915</v>
      </c>
      <c r="O88" s="659"/>
      <c r="P88" s="659" t="s">
        <v>93</v>
      </c>
      <c r="Q88" s="777" t="s">
        <v>1226</v>
      </c>
      <c r="R88" s="666" t="s">
        <v>123</v>
      </c>
      <c r="S88" s="666"/>
      <c r="T88" s="666" t="s">
        <v>85</v>
      </c>
      <c r="U88" s="776" t="s">
        <v>1246</v>
      </c>
      <c r="V88" s="666"/>
      <c r="W88" s="669" t="s">
        <v>1095</v>
      </c>
      <c r="X88" s="657" t="s">
        <v>1216</v>
      </c>
      <c r="Y88" s="793">
        <v>4.2957</v>
      </c>
      <c r="Z88" s="794">
        <f t="shared" si="162"/>
        <v>2577.42</v>
      </c>
      <c r="AA88" s="657" t="s">
        <v>1227</v>
      </c>
      <c r="AB88" s="649" t="s">
        <v>1593</v>
      </c>
      <c r="AC88" s="657" t="s">
        <v>101</v>
      </c>
      <c r="AD88" s="683"/>
      <c r="AE88" s="683">
        <f t="shared" si="165"/>
        <v>600</v>
      </c>
      <c r="AF88" s="787"/>
      <c r="AG88" s="683"/>
      <c r="AH88" s="683"/>
      <c r="AI88" s="683"/>
      <c r="AJ88" s="694"/>
      <c r="AK88" s="694">
        <f t="shared" si="166"/>
        <v>600</v>
      </c>
      <c r="AL88" s="694"/>
      <c r="AM88" s="695"/>
      <c r="AN88" s="695"/>
      <c r="AO88" s="705"/>
      <c r="AP88" s="694"/>
      <c r="AQ88" s="694">
        <f t="shared" si="147"/>
        <v>150</v>
      </c>
      <c r="AR88" s="706"/>
      <c r="AS88" s="694">
        <f t="shared" si="148"/>
        <v>150</v>
      </c>
      <c r="AT88" s="694">
        <f t="shared" si="149"/>
        <v>150</v>
      </c>
      <c r="AU88" s="694"/>
      <c r="AV88" s="694">
        <f t="shared" si="150"/>
        <v>150</v>
      </c>
      <c r="AW88" s="705"/>
      <c r="AX88" s="694"/>
      <c r="AY88" s="694"/>
      <c r="AZ88" s="706"/>
      <c r="BA88" s="705"/>
      <c r="BB88" s="706"/>
      <c r="BC88" s="715"/>
      <c r="BD88" s="694">
        <f t="shared" si="117"/>
        <v>600</v>
      </c>
      <c r="BE88" s="694"/>
      <c r="BF88" s="694"/>
      <c r="BG88" s="694" t="s">
        <v>102</v>
      </c>
      <c r="BH88" s="694"/>
      <c r="BI88" s="694">
        <f t="shared" si="142"/>
        <v>150</v>
      </c>
      <c r="BJ88" s="694">
        <f t="shared" si="151"/>
        <v>150</v>
      </c>
      <c r="BK88" s="694">
        <f t="shared" si="152"/>
        <v>150</v>
      </c>
      <c r="BL88" s="721">
        <f t="shared" si="153"/>
        <v>150</v>
      </c>
      <c r="BM88" s="694">
        <f t="shared" si="154"/>
        <v>150</v>
      </c>
      <c r="BN88" s="721">
        <f t="shared" si="155"/>
        <v>150</v>
      </c>
      <c r="BO88" s="694">
        <f t="shared" si="156"/>
        <v>150</v>
      </c>
      <c r="BP88" s="721">
        <f t="shared" si="157"/>
        <v>150</v>
      </c>
      <c r="BQ88" s="721">
        <f t="shared" si="158"/>
        <v>238625</v>
      </c>
      <c r="BR88" s="721">
        <f t="shared" ref="BR88:BY88" si="175">BR92-BI88</f>
        <v>13161.5</v>
      </c>
      <c r="BS88" s="721">
        <f t="shared" si="175"/>
        <v>-4916</v>
      </c>
      <c r="BT88" s="721">
        <f t="shared" si="175"/>
        <v>-4916</v>
      </c>
      <c r="BU88" s="721">
        <f t="shared" si="175"/>
        <v>-4916</v>
      </c>
      <c r="BV88" s="721">
        <f t="shared" si="175"/>
        <v>-4916</v>
      </c>
      <c r="BW88" s="721">
        <f t="shared" si="175"/>
        <v>-4916</v>
      </c>
      <c r="BX88" s="721">
        <f t="shared" si="175"/>
        <v>-4916</v>
      </c>
      <c r="BY88" s="721">
        <f t="shared" si="175"/>
        <v>-4916</v>
      </c>
      <c r="BZ88" s="657"/>
      <c r="CA88" s="729"/>
      <c r="CB88" s="729"/>
      <c r="CC88" s="729"/>
      <c r="CD88" s="729"/>
      <c r="CE88" s="729"/>
      <c r="CF88" s="729"/>
      <c r="CG88" s="729"/>
      <c r="CH88" s="729"/>
      <c r="CI88" s="729"/>
      <c r="CJ88" s="729"/>
      <c r="CK88" s="729"/>
      <c r="CL88" s="729"/>
      <c r="CM88" s="729"/>
      <c r="CN88" s="729"/>
      <c r="CO88" s="729"/>
      <c r="CP88" s="729"/>
      <c r="CQ88" s="729"/>
      <c r="CR88" s="729"/>
      <c r="CS88" s="729"/>
      <c r="CT88" s="729"/>
      <c r="CU88" s="729"/>
      <c r="CV88" s="729"/>
      <c r="CW88" s="729"/>
      <c r="CX88" s="729"/>
      <c r="CY88" s="729"/>
      <c r="CZ88" s="729"/>
      <c r="DA88" s="729"/>
      <c r="DB88" s="729"/>
      <c r="DC88" s="729"/>
      <c r="DD88" s="729"/>
      <c r="DE88" s="729"/>
      <c r="DF88" s="729"/>
      <c r="DG88" s="729"/>
      <c r="DH88" s="729"/>
      <c r="DI88" s="729"/>
      <c r="DJ88" s="729"/>
      <c r="DK88" s="729"/>
      <c r="DL88" s="729"/>
      <c r="DM88" s="729"/>
      <c r="DN88" s="729"/>
      <c r="DO88" s="729"/>
      <c r="DP88" s="729"/>
      <c r="DQ88" s="729"/>
      <c r="DR88" s="729"/>
      <c r="DS88" s="729"/>
      <c r="DT88" s="729"/>
      <c r="DU88" s="729"/>
      <c r="DV88" s="729"/>
      <c r="DW88" s="729"/>
      <c r="DX88" s="729"/>
      <c r="DY88" s="729"/>
      <c r="DZ88" s="729"/>
      <c r="EA88" s="729"/>
      <c r="EB88" s="729"/>
      <c r="EC88" s="729"/>
      <c r="ED88" s="729"/>
      <c r="EE88" s="729"/>
      <c r="EF88" s="729"/>
      <c r="EG88" s="729"/>
      <c r="EH88" s="729"/>
      <c r="EI88" s="729"/>
      <c r="EJ88" s="729"/>
      <c r="EK88" s="729"/>
      <c r="EL88" s="729"/>
      <c r="EM88" s="729"/>
      <c r="EN88" s="729"/>
      <c r="EO88" s="729"/>
      <c r="EP88" s="729"/>
      <c r="EQ88" s="729"/>
      <c r="ER88" s="729"/>
      <c r="ES88" s="729"/>
      <c r="ET88" s="729"/>
      <c r="EU88" s="729"/>
      <c r="EV88" s="729"/>
      <c r="EW88" s="729"/>
      <c r="EX88" s="729"/>
      <c r="EY88" s="729"/>
      <c r="EZ88" s="729"/>
      <c r="FA88" s="729"/>
      <c r="FB88" s="729"/>
      <c r="FC88" s="729"/>
      <c r="FD88" s="729"/>
      <c r="FE88" s="729"/>
      <c r="FF88" s="729"/>
      <c r="FG88" s="729"/>
      <c r="FH88" s="729"/>
      <c r="FI88" s="729"/>
      <c r="FJ88" s="729"/>
      <c r="FK88" s="729"/>
      <c r="FL88" s="729"/>
      <c r="FM88" s="729"/>
      <c r="FN88" s="729"/>
      <c r="FO88" s="729"/>
      <c r="FP88" s="729"/>
      <c r="FQ88" s="729"/>
      <c r="FR88" s="729"/>
      <c r="FS88" s="729"/>
      <c r="FT88" s="729"/>
      <c r="FU88" s="729"/>
      <c r="FV88" s="729"/>
      <c r="FW88" s="729"/>
      <c r="FX88" s="729"/>
      <c r="FY88" s="729"/>
      <c r="FZ88" s="729"/>
      <c r="GA88" s="729"/>
      <c r="GB88" s="729"/>
      <c r="GC88" s="729"/>
      <c r="GD88" s="729"/>
      <c r="GE88" s="729"/>
      <c r="GF88" s="729"/>
      <c r="GG88" s="729"/>
      <c r="GH88" s="729"/>
      <c r="GI88" s="729"/>
      <c r="GJ88" s="729"/>
      <c r="GK88" s="729"/>
      <c r="GL88" s="729"/>
      <c r="GM88" s="729"/>
      <c r="GN88" s="729"/>
      <c r="GO88" s="729"/>
      <c r="GP88" s="729"/>
      <c r="GQ88" s="729"/>
      <c r="GR88" s="729"/>
      <c r="GS88" s="729"/>
      <c r="GT88" s="729"/>
      <c r="GU88" s="729"/>
      <c r="GV88" s="729"/>
      <c r="GW88" s="729"/>
      <c r="GX88" s="729"/>
      <c r="GY88" s="729"/>
      <c r="GZ88" s="729"/>
      <c r="HA88" s="729"/>
      <c r="HB88" s="729"/>
      <c r="HC88" s="729"/>
      <c r="HD88" s="729"/>
      <c r="HE88" s="729"/>
      <c r="HF88" s="729"/>
      <c r="HG88" s="729"/>
      <c r="HH88" s="729"/>
      <c r="HI88" s="729"/>
      <c r="HJ88" s="729"/>
      <c r="HK88" s="729"/>
      <c r="HL88" s="729"/>
      <c r="HM88" s="729"/>
      <c r="HN88" s="729"/>
      <c r="HO88" s="729"/>
      <c r="HP88" s="729"/>
      <c r="HQ88" s="729"/>
      <c r="HR88" s="729"/>
      <c r="HS88" s="729"/>
      <c r="HT88" s="729"/>
      <c r="HU88" s="729"/>
      <c r="HV88" s="729"/>
      <c r="HW88" s="729"/>
      <c r="HX88" s="729"/>
      <c r="HY88" s="729"/>
      <c r="HZ88" s="729"/>
      <c r="IA88" s="729"/>
      <c r="IB88" s="729"/>
      <c r="IC88" s="729"/>
      <c r="ID88" s="729"/>
      <c r="IE88" s="729"/>
    </row>
    <row r="89" s="626" customFormat="1" ht="32" customHeight="1" spans="1:16379">
      <c r="A89" s="732">
        <v>45860</v>
      </c>
      <c r="B89" s="643" t="s">
        <v>103</v>
      </c>
      <c r="C89" s="644" t="s">
        <v>960</v>
      </c>
      <c r="D89" s="645">
        <v>4500173317</v>
      </c>
      <c r="E89" s="646" t="s">
        <v>1755</v>
      </c>
      <c r="F89" s="645" t="s">
        <v>1756</v>
      </c>
      <c r="G89" s="649" t="s">
        <v>1461</v>
      </c>
      <c r="H89" s="648" t="s">
        <v>84</v>
      </c>
      <c r="I89" s="657">
        <v>932</v>
      </c>
      <c r="J89" s="657">
        <v>0</v>
      </c>
      <c r="K89" s="657">
        <v>4</v>
      </c>
      <c r="L89" s="657">
        <f t="shared" si="137"/>
        <v>233</v>
      </c>
      <c r="M89" s="658">
        <v>45899</v>
      </c>
      <c r="N89" s="658">
        <v>45895</v>
      </c>
      <c r="O89" s="659"/>
      <c r="P89" s="659" t="s">
        <v>93</v>
      </c>
      <c r="Q89" s="659" t="s">
        <v>1165</v>
      </c>
      <c r="R89" s="666" t="s">
        <v>1757</v>
      </c>
      <c r="S89" s="666"/>
      <c r="T89" s="666" t="s">
        <v>1758</v>
      </c>
      <c r="U89" s="666"/>
      <c r="V89" s="666"/>
      <c r="W89" s="669" t="s">
        <v>1759</v>
      </c>
      <c r="X89" s="657" t="s">
        <v>794</v>
      </c>
      <c r="Y89" s="681">
        <v>7.1595</v>
      </c>
      <c r="Z89" s="682">
        <f t="shared" si="162"/>
        <v>6672.654</v>
      </c>
      <c r="AA89" s="657" t="s">
        <v>1163</v>
      </c>
      <c r="AB89" s="649" t="s">
        <v>1593</v>
      </c>
      <c r="AC89" s="657" t="s">
        <v>101</v>
      </c>
      <c r="AD89" s="683"/>
      <c r="AE89" s="683">
        <f t="shared" si="165"/>
        <v>932</v>
      </c>
      <c r="AF89" s="790"/>
      <c r="AG89" s="683"/>
      <c r="AH89" s="683"/>
      <c r="AI89" s="694"/>
      <c r="AJ89" s="694"/>
      <c r="AK89" s="694">
        <f t="shared" si="166"/>
        <v>932</v>
      </c>
      <c r="AL89" s="694"/>
      <c r="AM89" s="694"/>
      <c r="AN89" s="695"/>
      <c r="AO89" s="705"/>
      <c r="AP89" s="694"/>
      <c r="AQ89" s="694">
        <f t="shared" si="147"/>
        <v>233</v>
      </c>
      <c r="AR89" s="706"/>
      <c r="AS89" s="715">
        <f t="shared" si="148"/>
        <v>233</v>
      </c>
      <c r="AT89" s="694">
        <f t="shared" si="149"/>
        <v>233</v>
      </c>
      <c r="AU89" s="694"/>
      <c r="AV89" s="695">
        <f t="shared" si="150"/>
        <v>233</v>
      </c>
      <c r="AW89" s="705"/>
      <c r="AX89" s="694"/>
      <c r="AY89" s="694"/>
      <c r="AZ89" s="706"/>
      <c r="BA89" s="715"/>
      <c r="BB89" s="695"/>
      <c r="BC89" s="705"/>
      <c r="BD89" s="694">
        <f t="shared" si="117"/>
        <v>932</v>
      </c>
      <c r="BE89" s="694"/>
      <c r="BF89" s="694"/>
      <c r="BG89" s="694" t="s">
        <v>102</v>
      </c>
      <c r="BH89" s="694"/>
      <c r="BI89" s="694">
        <f t="shared" si="142"/>
        <v>233</v>
      </c>
      <c r="BJ89" s="694">
        <f t="shared" si="151"/>
        <v>233</v>
      </c>
      <c r="BK89" s="694">
        <f t="shared" si="152"/>
        <v>233</v>
      </c>
      <c r="BL89" s="721">
        <f t="shared" si="153"/>
        <v>233</v>
      </c>
      <c r="BM89" s="694">
        <f t="shared" si="154"/>
        <v>233</v>
      </c>
      <c r="BN89" s="721">
        <f t="shared" si="155"/>
        <v>233</v>
      </c>
      <c r="BO89" s="694">
        <f t="shared" si="156"/>
        <v>233</v>
      </c>
      <c r="BP89" s="721">
        <f t="shared" si="157"/>
        <v>233</v>
      </c>
      <c r="BQ89" s="721">
        <f t="shared" si="158"/>
        <v>238957</v>
      </c>
      <c r="BR89" s="721">
        <f t="shared" ref="BR89:BY89" si="176">BR87-BI89</f>
        <v>13525.5</v>
      </c>
      <c r="BS89" s="721">
        <f t="shared" si="176"/>
        <v>-4552</v>
      </c>
      <c r="BT89" s="721">
        <f t="shared" si="176"/>
        <v>-4552</v>
      </c>
      <c r="BU89" s="721">
        <f t="shared" si="176"/>
        <v>-4552</v>
      </c>
      <c r="BV89" s="721">
        <f t="shared" si="176"/>
        <v>-4552</v>
      </c>
      <c r="BW89" s="721">
        <f t="shared" si="176"/>
        <v>-4552</v>
      </c>
      <c r="BX89" s="721">
        <f t="shared" si="176"/>
        <v>-4552</v>
      </c>
      <c r="BY89" s="721">
        <f t="shared" si="176"/>
        <v>-4552</v>
      </c>
      <c r="BZ89" s="657"/>
      <c r="CA89" s="829"/>
      <c r="CB89" s="657"/>
      <c r="CC89" s="657"/>
      <c r="CD89" s="657"/>
      <c r="CE89" s="657"/>
      <c r="CF89" s="657"/>
      <c r="CG89" s="657"/>
      <c r="CH89" s="657"/>
      <c r="CI89" s="657"/>
      <c r="CJ89" s="657"/>
      <c r="CK89" s="657"/>
      <c r="CL89" s="657"/>
      <c r="CM89" s="657"/>
      <c r="CN89" s="657"/>
      <c r="CO89" s="657"/>
      <c r="CP89" s="657"/>
      <c r="CQ89" s="657"/>
      <c r="CR89" s="657"/>
      <c r="CS89" s="657"/>
      <c r="CT89" s="657"/>
      <c r="CU89" s="657"/>
      <c r="CV89" s="657"/>
      <c r="CW89" s="657"/>
      <c r="CX89" s="657"/>
      <c r="CY89" s="657"/>
      <c r="CZ89" s="657"/>
      <c r="DA89" s="657"/>
      <c r="DB89" s="657"/>
      <c r="DC89" s="657"/>
      <c r="DD89" s="657"/>
      <c r="DE89" s="657"/>
      <c r="DF89" s="657"/>
      <c r="DG89" s="657"/>
      <c r="DH89" s="657"/>
      <c r="DI89" s="657"/>
      <c r="DJ89" s="657"/>
      <c r="DK89" s="657"/>
      <c r="DL89" s="657"/>
      <c r="DM89" s="657"/>
      <c r="DN89" s="657"/>
      <c r="DO89" s="657"/>
      <c r="DP89" s="657"/>
      <c r="DQ89" s="657"/>
      <c r="DR89" s="657"/>
      <c r="DS89" s="657"/>
      <c r="DT89" s="657"/>
      <c r="DU89" s="657"/>
      <c r="DV89" s="657"/>
      <c r="DW89" s="657"/>
      <c r="DX89" s="657"/>
      <c r="DY89" s="657"/>
      <c r="DZ89" s="657"/>
      <c r="EA89" s="657"/>
      <c r="EB89" s="657"/>
      <c r="EC89" s="657"/>
      <c r="ED89" s="657"/>
      <c r="EE89" s="657"/>
      <c r="EF89" s="657"/>
      <c r="EG89" s="657"/>
      <c r="EH89" s="657"/>
      <c r="EI89" s="657"/>
      <c r="EJ89" s="657"/>
      <c r="EK89" s="657"/>
      <c r="EL89" s="657"/>
      <c r="EM89" s="657"/>
      <c r="EN89" s="657"/>
      <c r="EO89" s="657"/>
      <c r="EP89" s="657"/>
      <c r="EQ89" s="657"/>
      <c r="ER89" s="657"/>
      <c r="ES89" s="657"/>
      <c r="ET89" s="657"/>
      <c r="EU89" s="657"/>
      <c r="EV89" s="657"/>
      <c r="EW89" s="657"/>
      <c r="EX89" s="657"/>
      <c r="EY89" s="657"/>
      <c r="EZ89" s="657"/>
      <c r="FA89" s="657"/>
      <c r="FB89" s="657"/>
      <c r="FC89" s="657"/>
      <c r="FD89" s="657"/>
      <c r="FE89" s="657"/>
      <c r="FF89" s="657"/>
      <c r="FG89" s="657"/>
      <c r="FH89" s="657"/>
      <c r="FI89" s="657"/>
      <c r="FJ89" s="657"/>
      <c r="FK89" s="657"/>
      <c r="FL89" s="657"/>
      <c r="FM89" s="657"/>
      <c r="FN89" s="657"/>
      <c r="FO89" s="657"/>
      <c r="FP89" s="657"/>
      <c r="FQ89" s="657"/>
      <c r="FR89" s="657"/>
      <c r="FS89" s="657"/>
      <c r="FT89" s="657"/>
      <c r="FU89" s="657"/>
      <c r="FV89" s="657"/>
      <c r="FW89" s="657"/>
      <c r="FX89" s="657"/>
      <c r="FY89" s="657"/>
      <c r="FZ89" s="657"/>
      <c r="GA89" s="657"/>
      <c r="GB89" s="657"/>
      <c r="GC89" s="657"/>
      <c r="GD89" s="657"/>
      <c r="GE89" s="657"/>
      <c r="GF89" s="657"/>
      <c r="GG89" s="657"/>
      <c r="GH89" s="657"/>
      <c r="GI89" s="657"/>
      <c r="GJ89" s="657"/>
      <c r="GK89" s="657"/>
      <c r="GL89" s="657"/>
      <c r="GM89" s="657"/>
      <c r="GN89" s="657"/>
      <c r="GO89" s="657"/>
      <c r="GP89" s="657"/>
      <c r="GQ89" s="657"/>
      <c r="GR89" s="657"/>
      <c r="GS89" s="657"/>
      <c r="GT89" s="657"/>
      <c r="GU89" s="657"/>
      <c r="GV89" s="657"/>
      <c r="GW89" s="657"/>
      <c r="GX89" s="657"/>
      <c r="GY89" s="657"/>
      <c r="GZ89" s="657"/>
      <c r="HA89" s="657"/>
      <c r="HB89" s="657"/>
      <c r="HC89" s="657"/>
      <c r="HD89" s="657"/>
      <c r="HE89" s="657"/>
      <c r="HF89" s="657"/>
      <c r="HG89" s="657"/>
      <c r="HH89" s="657"/>
      <c r="HI89" s="657"/>
      <c r="HJ89" s="657"/>
      <c r="HK89" s="657"/>
      <c r="HL89" s="657"/>
      <c r="HM89" s="657"/>
      <c r="HN89" s="657"/>
      <c r="HO89" s="657"/>
      <c r="HP89" s="657"/>
      <c r="HQ89" s="657"/>
      <c r="HR89" s="657"/>
      <c r="HS89" s="657"/>
      <c r="HT89" s="657"/>
      <c r="HU89" s="657"/>
      <c r="HV89" s="657"/>
      <c r="HW89" s="657"/>
      <c r="HX89" s="657"/>
      <c r="HY89" s="657"/>
      <c r="HZ89" s="657"/>
      <c r="IA89" s="657"/>
      <c r="IB89" s="657"/>
      <c r="IC89" s="657"/>
      <c r="ID89" s="657"/>
      <c r="XEY89" s="832"/>
    </row>
    <row r="90" s="626" customFormat="1" ht="32" customHeight="1" spans="1:16379">
      <c r="A90" s="732">
        <v>45860</v>
      </c>
      <c r="B90" s="643" t="s">
        <v>103</v>
      </c>
      <c r="C90" s="644" t="s">
        <v>960</v>
      </c>
      <c r="D90" s="645">
        <v>4500173317</v>
      </c>
      <c r="E90" s="646" t="s">
        <v>1760</v>
      </c>
      <c r="F90" s="645" t="s">
        <v>1761</v>
      </c>
      <c r="G90" s="649" t="s">
        <v>1461</v>
      </c>
      <c r="H90" s="648" t="s">
        <v>84</v>
      </c>
      <c r="I90" s="657">
        <v>352</v>
      </c>
      <c r="J90" s="657">
        <v>0</v>
      </c>
      <c r="K90" s="657">
        <v>4</v>
      </c>
      <c r="L90" s="657">
        <f t="shared" si="137"/>
        <v>88</v>
      </c>
      <c r="M90" s="658">
        <v>45899</v>
      </c>
      <c r="N90" s="658">
        <v>45895</v>
      </c>
      <c r="O90" s="659"/>
      <c r="P90" s="659" t="s">
        <v>93</v>
      </c>
      <c r="Q90" s="659" t="s">
        <v>1165</v>
      </c>
      <c r="R90" s="666" t="s">
        <v>1757</v>
      </c>
      <c r="S90" s="666"/>
      <c r="T90" s="666" t="s">
        <v>1758</v>
      </c>
      <c r="U90" s="666"/>
      <c r="V90" s="666"/>
      <c r="W90" s="669" t="s">
        <v>1759</v>
      </c>
      <c r="X90" s="657" t="s">
        <v>794</v>
      </c>
      <c r="Y90" s="681">
        <v>7.1595</v>
      </c>
      <c r="Z90" s="682">
        <f t="shared" si="162"/>
        <v>2520.144</v>
      </c>
      <c r="AA90" s="657" t="s">
        <v>1762</v>
      </c>
      <c r="AB90" s="649" t="s">
        <v>1593</v>
      </c>
      <c r="AC90" s="657" t="s">
        <v>101</v>
      </c>
      <c r="AD90" s="683"/>
      <c r="AE90" s="683">
        <f t="shared" si="165"/>
        <v>352</v>
      </c>
      <c r="AF90" s="790"/>
      <c r="AG90" s="683"/>
      <c r="AH90" s="683"/>
      <c r="AI90" s="694"/>
      <c r="AJ90" s="694"/>
      <c r="AK90" s="694">
        <f t="shared" si="166"/>
        <v>352</v>
      </c>
      <c r="AL90" s="694"/>
      <c r="AM90" s="694"/>
      <c r="AN90" s="695"/>
      <c r="AO90" s="705"/>
      <c r="AP90" s="694"/>
      <c r="AQ90" s="694">
        <f t="shared" si="147"/>
        <v>88</v>
      </c>
      <c r="AR90" s="706"/>
      <c r="AS90" s="715">
        <f t="shared" si="148"/>
        <v>88</v>
      </c>
      <c r="AT90" s="694">
        <f t="shared" si="149"/>
        <v>88</v>
      </c>
      <c r="AU90" s="694"/>
      <c r="AV90" s="695">
        <f t="shared" si="150"/>
        <v>88</v>
      </c>
      <c r="AW90" s="705"/>
      <c r="AX90" s="694"/>
      <c r="AY90" s="694"/>
      <c r="AZ90" s="706"/>
      <c r="BA90" s="715"/>
      <c r="BB90" s="695"/>
      <c r="BC90" s="705"/>
      <c r="BD90" s="694">
        <f t="shared" si="117"/>
        <v>352</v>
      </c>
      <c r="BE90" s="694"/>
      <c r="BF90" s="694"/>
      <c r="BG90" s="694" t="s">
        <v>102</v>
      </c>
      <c r="BH90" s="694"/>
      <c r="BI90" s="694">
        <f t="shared" si="142"/>
        <v>88</v>
      </c>
      <c r="BJ90" s="694">
        <f t="shared" si="151"/>
        <v>88</v>
      </c>
      <c r="BK90" s="694">
        <f t="shared" si="152"/>
        <v>88</v>
      </c>
      <c r="BL90" s="721">
        <f t="shared" si="153"/>
        <v>88</v>
      </c>
      <c r="BM90" s="694">
        <f t="shared" si="154"/>
        <v>88</v>
      </c>
      <c r="BN90" s="721">
        <f t="shared" si="155"/>
        <v>88</v>
      </c>
      <c r="BO90" s="694">
        <f t="shared" si="156"/>
        <v>88</v>
      </c>
      <c r="BP90" s="721">
        <f t="shared" si="157"/>
        <v>88</v>
      </c>
      <c r="BQ90" s="721">
        <f t="shared" si="158"/>
        <v>238377</v>
      </c>
      <c r="BR90" s="721">
        <f t="shared" ref="BR90:BY90" si="177">BR89-BI90</f>
        <v>13437.5</v>
      </c>
      <c r="BS90" s="721">
        <f t="shared" si="177"/>
        <v>-4640</v>
      </c>
      <c r="BT90" s="721">
        <f t="shared" si="177"/>
        <v>-4640</v>
      </c>
      <c r="BU90" s="721">
        <f t="shared" si="177"/>
        <v>-4640</v>
      </c>
      <c r="BV90" s="721">
        <f t="shared" si="177"/>
        <v>-4640</v>
      </c>
      <c r="BW90" s="721">
        <f t="shared" si="177"/>
        <v>-4640</v>
      </c>
      <c r="BX90" s="721">
        <f t="shared" si="177"/>
        <v>-4640</v>
      </c>
      <c r="BY90" s="721">
        <f t="shared" si="177"/>
        <v>-4640</v>
      </c>
      <c r="BZ90" s="657"/>
      <c r="CA90" s="829"/>
      <c r="CB90" s="657"/>
      <c r="CC90" s="657"/>
      <c r="CD90" s="657"/>
      <c r="CE90" s="657"/>
      <c r="CF90" s="657"/>
      <c r="CG90" s="657"/>
      <c r="CH90" s="657"/>
      <c r="CI90" s="657"/>
      <c r="CJ90" s="657"/>
      <c r="CK90" s="657"/>
      <c r="CL90" s="657"/>
      <c r="CM90" s="657"/>
      <c r="CN90" s="657"/>
      <c r="CO90" s="657"/>
      <c r="CP90" s="657"/>
      <c r="CQ90" s="657"/>
      <c r="CR90" s="657"/>
      <c r="CS90" s="657"/>
      <c r="CT90" s="657"/>
      <c r="CU90" s="657"/>
      <c r="CV90" s="657"/>
      <c r="CW90" s="657"/>
      <c r="CX90" s="657"/>
      <c r="CY90" s="657"/>
      <c r="CZ90" s="657"/>
      <c r="DA90" s="657"/>
      <c r="DB90" s="657"/>
      <c r="DC90" s="657"/>
      <c r="DD90" s="657"/>
      <c r="DE90" s="657"/>
      <c r="DF90" s="657"/>
      <c r="DG90" s="657"/>
      <c r="DH90" s="657"/>
      <c r="DI90" s="657"/>
      <c r="DJ90" s="657"/>
      <c r="DK90" s="657"/>
      <c r="DL90" s="657"/>
      <c r="DM90" s="657"/>
      <c r="DN90" s="657"/>
      <c r="DO90" s="657"/>
      <c r="DP90" s="657"/>
      <c r="DQ90" s="657"/>
      <c r="DR90" s="657"/>
      <c r="DS90" s="657"/>
      <c r="DT90" s="657"/>
      <c r="DU90" s="657"/>
      <c r="DV90" s="657"/>
      <c r="DW90" s="657"/>
      <c r="DX90" s="657"/>
      <c r="DY90" s="657"/>
      <c r="DZ90" s="657"/>
      <c r="EA90" s="657"/>
      <c r="EB90" s="657"/>
      <c r="EC90" s="657"/>
      <c r="ED90" s="657"/>
      <c r="EE90" s="657"/>
      <c r="EF90" s="657"/>
      <c r="EG90" s="657"/>
      <c r="EH90" s="657"/>
      <c r="EI90" s="657"/>
      <c r="EJ90" s="657"/>
      <c r="EK90" s="657"/>
      <c r="EL90" s="657"/>
      <c r="EM90" s="657"/>
      <c r="EN90" s="657"/>
      <c r="EO90" s="657"/>
      <c r="EP90" s="657"/>
      <c r="EQ90" s="657"/>
      <c r="ER90" s="657"/>
      <c r="ES90" s="657"/>
      <c r="ET90" s="657"/>
      <c r="EU90" s="657"/>
      <c r="EV90" s="657"/>
      <c r="EW90" s="657"/>
      <c r="EX90" s="657"/>
      <c r="EY90" s="657"/>
      <c r="EZ90" s="657"/>
      <c r="FA90" s="657"/>
      <c r="FB90" s="657"/>
      <c r="FC90" s="657"/>
      <c r="FD90" s="657"/>
      <c r="FE90" s="657"/>
      <c r="FF90" s="657"/>
      <c r="FG90" s="657"/>
      <c r="FH90" s="657"/>
      <c r="FI90" s="657"/>
      <c r="FJ90" s="657"/>
      <c r="FK90" s="657"/>
      <c r="FL90" s="657"/>
      <c r="FM90" s="657"/>
      <c r="FN90" s="657"/>
      <c r="FO90" s="657"/>
      <c r="FP90" s="657"/>
      <c r="FQ90" s="657"/>
      <c r="FR90" s="657"/>
      <c r="FS90" s="657"/>
      <c r="FT90" s="657"/>
      <c r="FU90" s="657"/>
      <c r="FV90" s="657"/>
      <c r="FW90" s="657"/>
      <c r="FX90" s="657"/>
      <c r="FY90" s="657"/>
      <c r="FZ90" s="657"/>
      <c r="GA90" s="657"/>
      <c r="GB90" s="657"/>
      <c r="GC90" s="657"/>
      <c r="GD90" s="657"/>
      <c r="GE90" s="657"/>
      <c r="GF90" s="657"/>
      <c r="GG90" s="657"/>
      <c r="GH90" s="657"/>
      <c r="GI90" s="657"/>
      <c r="GJ90" s="657"/>
      <c r="GK90" s="657"/>
      <c r="GL90" s="657"/>
      <c r="GM90" s="657"/>
      <c r="GN90" s="657"/>
      <c r="GO90" s="657"/>
      <c r="GP90" s="657"/>
      <c r="GQ90" s="657"/>
      <c r="GR90" s="657"/>
      <c r="GS90" s="657"/>
      <c r="GT90" s="657"/>
      <c r="GU90" s="657"/>
      <c r="GV90" s="657"/>
      <c r="GW90" s="657"/>
      <c r="GX90" s="657"/>
      <c r="GY90" s="657"/>
      <c r="GZ90" s="657"/>
      <c r="HA90" s="657"/>
      <c r="HB90" s="657"/>
      <c r="HC90" s="657"/>
      <c r="HD90" s="657"/>
      <c r="HE90" s="657"/>
      <c r="HF90" s="657"/>
      <c r="HG90" s="657"/>
      <c r="HH90" s="657"/>
      <c r="HI90" s="657"/>
      <c r="HJ90" s="657"/>
      <c r="HK90" s="657"/>
      <c r="HL90" s="657"/>
      <c r="HM90" s="657"/>
      <c r="HN90" s="657"/>
      <c r="HO90" s="657"/>
      <c r="HP90" s="657"/>
      <c r="HQ90" s="657"/>
      <c r="HR90" s="657"/>
      <c r="HS90" s="657"/>
      <c r="HT90" s="657"/>
      <c r="HU90" s="657"/>
      <c r="HV90" s="657"/>
      <c r="HW90" s="657"/>
      <c r="HX90" s="657"/>
      <c r="HY90" s="657"/>
      <c r="HZ90" s="657"/>
      <c r="IA90" s="657"/>
      <c r="IB90" s="657"/>
      <c r="IC90" s="657"/>
      <c r="ID90" s="657"/>
      <c r="XEY90" s="832"/>
    </row>
    <row r="91" s="625" customFormat="1" ht="32" customHeight="1" spans="1:16379">
      <c r="A91" s="732">
        <v>45839</v>
      </c>
      <c r="B91" s="643" t="s">
        <v>360</v>
      </c>
      <c r="C91" s="644" t="s">
        <v>119</v>
      </c>
      <c r="D91" s="645">
        <v>4500172208</v>
      </c>
      <c r="E91" s="646" t="s">
        <v>1244</v>
      </c>
      <c r="F91" s="645" t="s">
        <v>1763</v>
      </c>
      <c r="G91" s="649" t="s">
        <v>1461</v>
      </c>
      <c r="H91" s="648" t="s">
        <v>84</v>
      </c>
      <c r="I91" s="657">
        <v>3000</v>
      </c>
      <c r="J91" s="657">
        <v>0</v>
      </c>
      <c r="K91" s="657">
        <v>4</v>
      </c>
      <c r="L91" s="657">
        <f t="shared" si="137"/>
        <v>750</v>
      </c>
      <c r="M91" s="658">
        <v>45919</v>
      </c>
      <c r="N91" s="658">
        <v>45915</v>
      </c>
      <c r="O91" s="659"/>
      <c r="P91" s="659" t="s">
        <v>93</v>
      </c>
      <c r="Q91" s="777" t="s">
        <v>1231</v>
      </c>
      <c r="R91" s="666" t="s">
        <v>123</v>
      </c>
      <c r="S91" s="626"/>
      <c r="T91" s="666" t="s">
        <v>85</v>
      </c>
      <c r="U91" s="666" t="s">
        <v>1246</v>
      </c>
      <c r="V91" s="666"/>
      <c r="W91" s="669" t="s">
        <v>1095</v>
      </c>
      <c r="X91" s="657" t="s">
        <v>126</v>
      </c>
      <c r="Y91" s="681">
        <v>4.1108</v>
      </c>
      <c r="Z91" s="682">
        <f t="shared" si="162"/>
        <v>12332.4</v>
      </c>
      <c r="AA91" s="657" t="s">
        <v>1247</v>
      </c>
      <c r="AB91" s="649" t="s">
        <v>1593</v>
      </c>
      <c r="AC91" s="657" t="s">
        <v>101</v>
      </c>
      <c r="AD91" s="626"/>
      <c r="AE91" s="683">
        <f t="shared" si="165"/>
        <v>3000</v>
      </c>
      <c r="AF91" s="748"/>
      <c r="AG91" s="626"/>
      <c r="AH91" s="683"/>
      <c r="AI91" s="683"/>
      <c r="AJ91" s="683"/>
      <c r="AK91" s="694">
        <f t="shared" si="166"/>
        <v>3000</v>
      </c>
      <c r="AL91" s="683"/>
      <c r="AM91" s="694"/>
      <c r="AN91" s="694"/>
      <c r="AO91" s="694"/>
      <c r="AP91" s="694"/>
      <c r="AQ91" s="694">
        <f t="shared" si="147"/>
        <v>750</v>
      </c>
      <c r="AR91" s="694"/>
      <c r="AS91" s="694">
        <f t="shared" si="148"/>
        <v>750</v>
      </c>
      <c r="AT91" s="694">
        <f t="shared" si="149"/>
        <v>750</v>
      </c>
      <c r="AU91" s="694"/>
      <c r="AV91" s="694">
        <f t="shared" si="150"/>
        <v>750</v>
      </c>
      <c r="AW91" s="694"/>
      <c r="AX91" s="694"/>
      <c r="AY91" s="694"/>
      <c r="AZ91" s="694"/>
      <c r="BA91" s="694"/>
      <c r="BB91" s="694"/>
      <c r="BC91" s="694"/>
      <c r="BD91" s="694">
        <f t="shared" si="117"/>
        <v>3000</v>
      </c>
      <c r="BE91" s="694"/>
      <c r="BF91" s="694"/>
      <c r="BG91" s="694" t="s">
        <v>102</v>
      </c>
      <c r="BH91" s="694"/>
      <c r="BI91" s="694">
        <f t="shared" si="142"/>
        <v>750</v>
      </c>
      <c r="BJ91" s="694">
        <f t="shared" si="151"/>
        <v>750</v>
      </c>
      <c r="BK91" s="694">
        <f t="shared" si="152"/>
        <v>750</v>
      </c>
      <c r="BL91" s="721">
        <f t="shared" si="153"/>
        <v>750</v>
      </c>
      <c r="BM91" s="694">
        <f t="shared" si="154"/>
        <v>750</v>
      </c>
      <c r="BN91" s="721">
        <f t="shared" si="155"/>
        <v>750</v>
      </c>
      <c r="BO91" s="694">
        <f t="shared" si="156"/>
        <v>750</v>
      </c>
      <c r="BP91" s="721">
        <f t="shared" si="157"/>
        <v>750</v>
      </c>
      <c r="BQ91" s="721">
        <f t="shared" si="158"/>
        <v>241025</v>
      </c>
      <c r="BR91" s="721">
        <f t="shared" ref="BR91:BY91" si="178">BR83-BI91</f>
        <v>13948.5</v>
      </c>
      <c r="BS91" s="721">
        <f t="shared" si="178"/>
        <v>-4129</v>
      </c>
      <c r="BT91" s="721">
        <f t="shared" si="178"/>
        <v>-4129</v>
      </c>
      <c r="BU91" s="721">
        <f t="shared" si="178"/>
        <v>-4129</v>
      </c>
      <c r="BV91" s="721">
        <f t="shared" si="178"/>
        <v>-4129</v>
      </c>
      <c r="BW91" s="721">
        <f t="shared" si="178"/>
        <v>-4129</v>
      </c>
      <c r="BX91" s="721">
        <f t="shared" si="178"/>
        <v>-4129</v>
      </c>
      <c r="BY91" s="721">
        <f t="shared" si="178"/>
        <v>-4129</v>
      </c>
      <c r="BZ91" s="657"/>
      <c r="CA91" s="729"/>
      <c r="CB91" s="729"/>
      <c r="CC91" s="729"/>
      <c r="CD91" s="729"/>
      <c r="CE91" s="729"/>
      <c r="CF91" s="729"/>
      <c r="CG91" s="729"/>
      <c r="CH91" s="729"/>
      <c r="CI91" s="729"/>
      <c r="CJ91" s="729"/>
      <c r="CK91" s="729"/>
      <c r="CL91" s="729"/>
      <c r="CM91" s="729"/>
      <c r="CN91" s="729"/>
      <c r="CO91" s="729"/>
      <c r="CP91" s="729"/>
      <c r="CQ91" s="729"/>
      <c r="CR91" s="729"/>
      <c r="CS91" s="729"/>
      <c r="CT91" s="729"/>
      <c r="CU91" s="729"/>
      <c r="CV91" s="729"/>
      <c r="CW91" s="729"/>
      <c r="CX91" s="729"/>
      <c r="CY91" s="729"/>
      <c r="CZ91" s="729"/>
      <c r="DA91" s="729"/>
      <c r="DB91" s="729"/>
      <c r="DC91" s="729"/>
      <c r="DD91" s="729"/>
      <c r="DE91" s="729"/>
      <c r="DF91" s="729"/>
      <c r="DG91" s="729"/>
      <c r="DH91" s="729"/>
      <c r="DI91" s="729"/>
      <c r="DJ91" s="729"/>
      <c r="DK91" s="729"/>
      <c r="DL91" s="729"/>
      <c r="DM91" s="729"/>
      <c r="DN91" s="729"/>
      <c r="DO91" s="729"/>
      <c r="DP91" s="729"/>
      <c r="DQ91" s="729"/>
      <c r="DR91" s="729"/>
      <c r="DS91" s="729"/>
      <c r="DT91" s="729"/>
      <c r="DU91" s="729"/>
      <c r="DV91" s="729"/>
      <c r="DW91" s="729"/>
      <c r="DX91" s="729"/>
      <c r="DY91" s="729"/>
      <c r="DZ91" s="729"/>
      <c r="EA91" s="729"/>
      <c r="EB91" s="729"/>
      <c r="EC91" s="729"/>
      <c r="ED91" s="729"/>
      <c r="EE91" s="729"/>
      <c r="EF91" s="729"/>
      <c r="EG91" s="729"/>
      <c r="EH91" s="729"/>
      <c r="EI91" s="729"/>
      <c r="EJ91" s="729"/>
      <c r="EK91" s="729"/>
      <c r="EL91" s="729"/>
      <c r="EM91" s="729"/>
      <c r="EN91" s="729"/>
      <c r="EO91" s="729"/>
      <c r="EP91" s="729"/>
      <c r="EQ91" s="729"/>
      <c r="ER91" s="729"/>
      <c r="ES91" s="729"/>
      <c r="ET91" s="729"/>
      <c r="EU91" s="729"/>
      <c r="EV91" s="729"/>
      <c r="EW91" s="729"/>
      <c r="EX91" s="729"/>
      <c r="EY91" s="729"/>
      <c r="EZ91" s="729"/>
      <c r="FA91" s="729"/>
      <c r="FB91" s="729"/>
      <c r="FC91" s="729"/>
      <c r="FD91" s="729"/>
      <c r="FE91" s="729"/>
      <c r="FF91" s="729"/>
      <c r="FG91" s="729"/>
      <c r="FH91" s="729"/>
      <c r="FI91" s="729"/>
      <c r="FJ91" s="729"/>
      <c r="FK91" s="729"/>
      <c r="FL91" s="729"/>
      <c r="FM91" s="729"/>
      <c r="FN91" s="729"/>
      <c r="FO91" s="729"/>
      <c r="FP91" s="729"/>
      <c r="FQ91" s="729"/>
      <c r="FR91" s="729"/>
      <c r="FS91" s="729"/>
      <c r="FT91" s="729"/>
      <c r="FU91" s="729"/>
      <c r="FV91" s="729"/>
      <c r="FW91" s="729"/>
      <c r="FX91" s="729"/>
      <c r="FY91" s="729"/>
      <c r="FZ91" s="729"/>
      <c r="GA91" s="729"/>
      <c r="GB91" s="729"/>
      <c r="GC91" s="729"/>
      <c r="GD91" s="729"/>
      <c r="GE91" s="729"/>
      <c r="GF91" s="729"/>
      <c r="GG91" s="729"/>
      <c r="GH91" s="729"/>
      <c r="GI91" s="729"/>
      <c r="GJ91" s="729"/>
      <c r="GK91" s="729"/>
      <c r="GL91" s="729"/>
      <c r="GM91" s="729"/>
      <c r="GN91" s="729"/>
      <c r="GO91" s="729"/>
      <c r="GP91" s="729"/>
      <c r="GQ91" s="729"/>
      <c r="GR91" s="729"/>
      <c r="GS91" s="729"/>
      <c r="GT91" s="729"/>
      <c r="GU91" s="729"/>
      <c r="GV91" s="729"/>
      <c r="GW91" s="729"/>
      <c r="GX91" s="729"/>
      <c r="GY91" s="729"/>
      <c r="GZ91" s="729"/>
      <c r="HA91" s="729"/>
      <c r="HB91" s="729"/>
      <c r="HC91" s="729"/>
      <c r="HD91" s="729"/>
      <c r="HE91" s="729"/>
      <c r="HF91" s="729"/>
      <c r="HG91" s="729"/>
      <c r="HH91" s="729"/>
      <c r="HI91" s="729"/>
      <c r="HJ91" s="729"/>
      <c r="HK91" s="729"/>
      <c r="HL91" s="729"/>
      <c r="HM91" s="729"/>
      <c r="HN91" s="729"/>
      <c r="HO91" s="729"/>
      <c r="HP91" s="729"/>
      <c r="HQ91" s="729"/>
      <c r="HR91" s="729"/>
      <c r="HS91" s="729"/>
      <c r="HT91" s="729"/>
      <c r="HU91" s="729"/>
      <c r="HV91" s="729"/>
      <c r="HW91" s="729"/>
      <c r="HX91" s="729"/>
      <c r="HY91" s="729"/>
      <c r="HZ91" s="729"/>
      <c r="IA91" s="729"/>
      <c r="IB91" s="729"/>
      <c r="IC91" s="729"/>
      <c r="ID91" s="729"/>
      <c r="XEY91" s="833"/>
    </row>
    <row r="92" s="625" customFormat="1" ht="32" customHeight="1" spans="1:16379">
      <c r="A92" s="732">
        <v>45852</v>
      </c>
      <c r="B92" s="643" t="s">
        <v>1178</v>
      </c>
      <c r="C92" s="644" t="s">
        <v>622</v>
      </c>
      <c r="D92" s="645">
        <v>4500173750</v>
      </c>
      <c r="E92" s="646"/>
      <c r="F92" s="645" t="s">
        <v>1764</v>
      </c>
      <c r="G92" s="649" t="s">
        <v>1461</v>
      </c>
      <c r="H92" s="648" t="s">
        <v>84</v>
      </c>
      <c r="I92" s="657">
        <v>504</v>
      </c>
      <c r="J92" s="657">
        <v>0</v>
      </c>
      <c r="K92" s="657">
        <v>4</v>
      </c>
      <c r="L92" s="657">
        <f t="shared" si="137"/>
        <v>126</v>
      </c>
      <c r="M92" s="658">
        <v>45909</v>
      </c>
      <c r="N92" s="658">
        <v>45905</v>
      </c>
      <c r="O92" s="659"/>
      <c r="P92" s="659" t="s">
        <v>93</v>
      </c>
      <c r="Q92" s="659" t="s">
        <v>1180</v>
      </c>
      <c r="R92" s="666" t="s">
        <v>1181</v>
      </c>
      <c r="S92" s="666"/>
      <c r="T92" s="666" t="s">
        <v>1182</v>
      </c>
      <c r="U92" s="666"/>
      <c r="V92" s="666"/>
      <c r="W92" s="669" t="s">
        <v>1765</v>
      </c>
      <c r="X92" s="657" t="s">
        <v>1184</v>
      </c>
      <c r="Y92" s="681">
        <v>6.8678</v>
      </c>
      <c r="Z92" s="682">
        <f t="shared" si="162"/>
        <v>3461.3712</v>
      </c>
      <c r="AA92" s="657" t="s">
        <v>1766</v>
      </c>
      <c r="AB92" s="795" t="s">
        <v>1689</v>
      </c>
      <c r="AC92" s="657" t="s">
        <v>101</v>
      </c>
      <c r="AD92" s="683"/>
      <c r="AE92" s="796"/>
      <c r="AF92" s="797"/>
      <c r="AG92" s="796">
        <f>I92</f>
        <v>504</v>
      </c>
      <c r="AH92" s="796"/>
      <c r="AI92" s="809"/>
      <c r="AJ92" s="809"/>
      <c r="AK92" s="809">
        <f t="shared" si="166"/>
        <v>504</v>
      </c>
      <c r="AL92" s="694"/>
      <c r="AM92" s="694"/>
      <c r="AN92" s="694"/>
      <c r="AO92" s="694"/>
      <c r="AP92" s="694"/>
      <c r="AQ92" s="694">
        <f t="shared" si="147"/>
        <v>126</v>
      </c>
      <c r="AR92" s="694"/>
      <c r="AS92" s="694">
        <f t="shared" si="148"/>
        <v>126</v>
      </c>
      <c r="AT92" s="694">
        <f t="shared" si="149"/>
        <v>126</v>
      </c>
      <c r="AU92" s="694"/>
      <c r="AV92" s="694">
        <f t="shared" si="150"/>
        <v>126</v>
      </c>
      <c r="AW92" s="694"/>
      <c r="AX92" s="694"/>
      <c r="AY92" s="694"/>
      <c r="AZ92" s="694"/>
      <c r="BA92" s="694"/>
      <c r="BB92" s="694"/>
      <c r="BC92" s="694"/>
      <c r="BD92" s="694">
        <f t="shared" si="117"/>
        <v>504</v>
      </c>
      <c r="BE92" s="694"/>
      <c r="BF92" s="694"/>
      <c r="BG92" s="694" t="s">
        <v>102</v>
      </c>
      <c r="BH92" s="694"/>
      <c r="BI92" s="694">
        <f t="shared" si="142"/>
        <v>126</v>
      </c>
      <c r="BJ92" s="694">
        <f t="shared" si="151"/>
        <v>126</v>
      </c>
      <c r="BK92" s="694">
        <f t="shared" si="152"/>
        <v>126</v>
      </c>
      <c r="BL92" s="721">
        <f t="shared" si="153"/>
        <v>126</v>
      </c>
      <c r="BM92" s="694">
        <f t="shared" si="154"/>
        <v>126</v>
      </c>
      <c r="BN92" s="721">
        <f t="shared" si="155"/>
        <v>126</v>
      </c>
      <c r="BO92" s="694">
        <f t="shared" si="156"/>
        <v>126</v>
      </c>
      <c r="BP92" s="721">
        <f t="shared" si="157"/>
        <v>126</v>
      </c>
      <c r="BQ92" s="721">
        <f t="shared" si="158"/>
        <v>238529</v>
      </c>
      <c r="BR92" s="721">
        <f t="shared" ref="BR92:BY92" si="179">BR90-BI92</f>
        <v>13311.5</v>
      </c>
      <c r="BS92" s="721">
        <f t="shared" si="179"/>
        <v>-4766</v>
      </c>
      <c r="BT92" s="721">
        <f t="shared" si="179"/>
        <v>-4766</v>
      </c>
      <c r="BU92" s="721">
        <f t="shared" si="179"/>
        <v>-4766</v>
      </c>
      <c r="BV92" s="721">
        <f t="shared" si="179"/>
        <v>-4766</v>
      </c>
      <c r="BW92" s="721">
        <f t="shared" si="179"/>
        <v>-4766</v>
      </c>
      <c r="BX92" s="721">
        <f t="shared" si="179"/>
        <v>-4766</v>
      </c>
      <c r="BY92" s="721">
        <f t="shared" si="179"/>
        <v>-4766</v>
      </c>
      <c r="BZ92" s="657"/>
      <c r="CA92" s="729"/>
      <c r="CB92" s="729"/>
      <c r="CC92" s="729"/>
      <c r="CD92" s="729"/>
      <c r="CE92" s="729"/>
      <c r="CF92" s="729"/>
      <c r="CG92" s="729"/>
      <c r="CH92" s="729"/>
      <c r="CI92" s="729"/>
      <c r="CJ92" s="729"/>
      <c r="CK92" s="729"/>
      <c r="CL92" s="729"/>
      <c r="CM92" s="729"/>
      <c r="CN92" s="729"/>
      <c r="CO92" s="729"/>
      <c r="CP92" s="729"/>
      <c r="CQ92" s="729"/>
      <c r="CR92" s="729"/>
      <c r="CS92" s="729"/>
      <c r="CT92" s="729"/>
      <c r="CU92" s="729"/>
      <c r="CV92" s="729"/>
      <c r="CW92" s="729"/>
      <c r="CX92" s="729"/>
      <c r="CY92" s="729"/>
      <c r="CZ92" s="729"/>
      <c r="DA92" s="729"/>
      <c r="DB92" s="729"/>
      <c r="DC92" s="729"/>
      <c r="DD92" s="729"/>
      <c r="DE92" s="729"/>
      <c r="DF92" s="729"/>
      <c r="DG92" s="729"/>
      <c r="DH92" s="729"/>
      <c r="DI92" s="729"/>
      <c r="DJ92" s="729"/>
      <c r="DK92" s="729"/>
      <c r="DL92" s="729"/>
      <c r="DM92" s="729"/>
      <c r="DN92" s="729"/>
      <c r="DO92" s="729"/>
      <c r="DP92" s="729"/>
      <c r="DQ92" s="729"/>
      <c r="DR92" s="729"/>
      <c r="DS92" s="729"/>
      <c r="DT92" s="729"/>
      <c r="DU92" s="729"/>
      <c r="DV92" s="729"/>
      <c r="DW92" s="729"/>
      <c r="DX92" s="729"/>
      <c r="DY92" s="729"/>
      <c r="DZ92" s="729"/>
      <c r="EA92" s="729"/>
      <c r="EB92" s="729"/>
      <c r="EC92" s="729"/>
      <c r="ED92" s="729"/>
      <c r="EE92" s="729"/>
      <c r="EF92" s="729"/>
      <c r="EG92" s="729"/>
      <c r="EH92" s="729"/>
      <c r="EI92" s="729"/>
      <c r="EJ92" s="729"/>
      <c r="EK92" s="729"/>
      <c r="EL92" s="729"/>
      <c r="EM92" s="729"/>
      <c r="EN92" s="729"/>
      <c r="EO92" s="729"/>
      <c r="EP92" s="729"/>
      <c r="EQ92" s="729"/>
      <c r="ER92" s="729"/>
      <c r="ES92" s="729"/>
      <c r="ET92" s="729"/>
      <c r="EU92" s="729"/>
      <c r="EV92" s="729"/>
      <c r="EW92" s="729"/>
      <c r="EX92" s="729"/>
      <c r="EY92" s="729"/>
      <c r="EZ92" s="729"/>
      <c r="FA92" s="729"/>
      <c r="FB92" s="729"/>
      <c r="FC92" s="729"/>
      <c r="FD92" s="729"/>
      <c r="FE92" s="729"/>
      <c r="FF92" s="729"/>
      <c r="FG92" s="729"/>
      <c r="FH92" s="729"/>
      <c r="FI92" s="729"/>
      <c r="FJ92" s="729"/>
      <c r="FK92" s="729"/>
      <c r="FL92" s="729"/>
      <c r="FM92" s="729"/>
      <c r="FN92" s="729"/>
      <c r="FO92" s="729"/>
      <c r="FP92" s="729"/>
      <c r="FQ92" s="729"/>
      <c r="FR92" s="729"/>
      <c r="FS92" s="729"/>
      <c r="FT92" s="729"/>
      <c r="FU92" s="729"/>
      <c r="FV92" s="729"/>
      <c r="FW92" s="729"/>
      <c r="FX92" s="729"/>
      <c r="FY92" s="729"/>
      <c r="FZ92" s="729"/>
      <c r="GA92" s="729"/>
      <c r="GB92" s="729"/>
      <c r="GC92" s="729"/>
      <c r="GD92" s="729"/>
      <c r="GE92" s="729"/>
      <c r="GF92" s="729"/>
      <c r="GG92" s="729"/>
      <c r="GH92" s="729"/>
      <c r="GI92" s="729"/>
      <c r="GJ92" s="729"/>
      <c r="GK92" s="729"/>
      <c r="GL92" s="729"/>
      <c r="GM92" s="729"/>
      <c r="GN92" s="729"/>
      <c r="GO92" s="729"/>
      <c r="GP92" s="729"/>
      <c r="GQ92" s="729"/>
      <c r="GR92" s="729"/>
      <c r="GS92" s="729"/>
      <c r="GT92" s="729"/>
      <c r="GU92" s="729"/>
      <c r="GV92" s="729"/>
      <c r="GW92" s="729"/>
      <c r="GX92" s="729"/>
      <c r="GY92" s="729"/>
      <c r="GZ92" s="729"/>
      <c r="HA92" s="729"/>
      <c r="HB92" s="729"/>
      <c r="HC92" s="729"/>
      <c r="HD92" s="729"/>
      <c r="HE92" s="729"/>
      <c r="HF92" s="729"/>
      <c r="HG92" s="729"/>
      <c r="HH92" s="729"/>
      <c r="HI92" s="729"/>
      <c r="HJ92" s="729"/>
      <c r="HK92" s="729"/>
      <c r="HL92" s="729"/>
      <c r="HM92" s="729"/>
      <c r="HN92" s="729"/>
      <c r="HO92" s="729"/>
      <c r="HP92" s="729"/>
      <c r="HQ92" s="729"/>
      <c r="HR92" s="729"/>
      <c r="HS92" s="729"/>
      <c r="HT92" s="729"/>
      <c r="HU92" s="729"/>
      <c r="HV92" s="729"/>
      <c r="HW92" s="729"/>
      <c r="HX92" s="729"/>
      <c r="HY92" s="729"/>
      <c r="HZ92" s="729"/>
      <c r="IA92" s="729"/>
      <c r="IB92" s="729"/>
      <c r="IC92" s="729"/>
      <c r="ID92" s="729"/>
      <c r="XEY92" s="730"/>
    </row>
    <row r="93" s="625" customFormat="1" ht="32" customHeight="1" spans="1:239">
      <c r="A93" s="732">
        <v>45874</v>
      </c>
      <c r="B93" s="643" t="s">
        <v>1228</v>
      </c>
      <c r="C93" s="644" t="s">
        <v>119</v>
      </c>
      <c r="D93" s="645">
        <v>4500175977</v>
      </c>
      <c r="E93" s="646" t="s">
        <v>1767</v>
      </c>
      <c r="F93" s="645" t="s">
        <v>1768</v>
      </c>
      <c r="G93" s="649" t="s">
        <v>1461</v>
      </c>
      <c r="H93" s="648" t="s">
        <v>84</v>
      </c>
      <c r="I93" s="657">
        <v>104</v>
      </c>
      <c r="J93" s="657">
        <v>0</v>
      </c>
      <c r="K93" s="657">
        <v>4</v>
      </c>
      <c r="L93" s="657">
        <f t="shared" si="137"/>
        <v>26</v>
      </c>
      <c r="M93" s="658">
        <v>45919</v>
      </c>
      <c r="N93" s="658">
        <v>45915</v>
      </c>
      <c r="O93" s="659"/>
      <c r="P93" s="659" t="s">
        <v>93</v>
      </c>
      <c r="Q93" s="659" t="s">
        <v>1231</v>
      </c>
      <c r="R93" s="648" t="s">
        <v>1232</v>
      </c>
      <c r="S93" s="666"/>
      <c r="T93" s="666" t="s">
        <v>85</v>
      </c>
      <c r="U93" s="666"/>
      <c r="V93" s="666"/>
      <c r="W93" s="669" t="s">
        <v>1769</v>
      </c>
      <c r="X93" s="657" t="s">
        <v>303</v>
      </c>
      <c r="Y93" s="793">
        <v>4.3057</v>
      </c>
      <c r="Z93" s="794">
        <f t="shared" si="162"/>
        <v>447.7928</v>
      </c>
      <c r="AA93" s="657" t="s">
        <v>1770</v>
      </c>
      <c r="AB93" s="649" t="s">
        <v>1593</v>
      </c>
      <c r="AC93" s="657" t="s">
        <v>101</v>
      </c>
      <c r="AD93" s="683"/>
      <c r="AE93" s="683">
        <f t="shared" ref="AE93:AE98" si="180">I93</f>
        <v>104</v>
      </c>
      <c r="AF93" s="684"/>
      <c r="AG93" s="683"/>
      <c r="AH93" s="683"/>
      <c r="AI93" s="683"/>
      <c r="AJ93" s="694"/>
      <c r="AK93" s="694">
        <f t="shared" si="166"/>
        <v>104</v>
      </c>
      <c r="AL93" s="694"/>
      <c r="AM93" s="694"/>
      <c r="AN93" s="694"/>
      <c r="AO93" s="694"/>
      <c r="AP93" s="694"/>
      <c r="AQ93" s="694">
        <f t="shared" si="147"/>
        <v>26</v>
      </c>
      <c r="AR93" s="694"/>
      <c r="AS93" s="694">
        <f t="shared" si="148"/>
        <v>26</v>
      </c>
      <c r="AT93" s="694">
        <f t="shared" si="149"/>
        <v>26</v>
      </c>
      <c r="AU93" s="694"/>
      <c r="AV93" s="694">
        <f t="shared" si="150"/>
        <v>26</v>
      </c>
      <c r="AW93" s="694"/>
      <c r="AX93" s="694"/>
      <c r="AY93" s="694"/>
      <c r="AZ93" s="694"/>
      <c r="BA93" s="694"/>
      <c r="BB93" s="694"/>
      <c r="BC93" s="694"/>
      <c r="BD93" s="694">
        <f t="shared" si="117"/>
        <v>104</v>
      </c>
      <c r="BE93" s="694"/>
      <c r="BF93" s="694">
        <f>I93</f>
        <v>104</v>
      </c>
      <c r="BG93" s="694" t="s">
        <v>102</v>
      </c>
      <c r="BH93" s="694"/>
      <c r="BI93" s="694">
        <f t="shared" si="142"/>
        <v>26</v>
      </c>
      <c r="BJ93" s="694">
        <f t="shared" si="151"/>
        <v>26</v>
      </c>
      <c r="BK93" s="694">
        <f t="shared" si="152"/>
        <v>26</v>
      </c>
      <c r="BL93" s="721">
        <f t="shared" si="153"/>
        <v>26</v>
      </c>
      <c r="BM93" s="694">
        <f t="shared" si="154"/>
        <v>26</v>
      </c>
      <c r="BN93" s="721">
        <f t="shared" si="155"/>
        <v>26</v>
      </c>
      <c r="BO93" s="694">
        <f t="shared" si="156"/>
        <v>26</v>
      </c>
      <c r="BP93" s="721">
        <f t="shared" si="157"/>
        <v>26</v>
      </c>
      <c r="BQ93" s="721">
        <f t="shared" si="158"/>
        <v>238129</v>
      </c>
      <c r="BR93" s="721">
        <f t="shared" ref="BR93:BY93" si="181">BR88-BI93</f>
        <v>13135.5</v>
      </c>
      <c r="BS93" s="721">
        <f t="shared" si="181"/>
        <v>-4942</v>
      </c>
      <c r="BT93" s="721">
        <f t="shared" si="181"/>
        <v>-4942</v>
      </c>
      <c r="BU93" s="721">
        <f t="shared" si="181"/>
        <v>-4942</v>
      </c>
      <c r="BV93" s="721">
        <f t="shared" si="181"/>
        <v>-4942</v>
      </c>
      <c r="BW93" s="721">
        <f t="shared" si="181"/>
        <v>-4942</v>
      </c>
      <c r="BX93" s="721">
        <f t="shared" si="181"/>
        <v>-4942</v>
      </c>
      <c r="BY93" s="721">
        <f t="shared" si="181"/>
        <v>-4942</v>
      </c>
      <c r="BZ93" s="657"/>
      <c r="CA93" s="729"/>
      <c r="CB93" s="729"/>
      <c r="CC93" s="729"/>
      <c r="CD93" s="729"/>
      <c r="CE93" s="729"/>
      <c r="CF93" s="729"/>
      <c r="CG93" s="729"/>
      <c r="CH93" s="729"/>
      <c r="CI93" s="729"/>
      <c r="CJ93" s="729"/>
      <c r="CK93" s="729"/>
      <c r="CL93" s="729"/>
      <c r="CM93" s="729"/>
      <c r="CN93" s="729"/>
      <c r="CO93" s="729"/>
      <c r="CP93" s="729"/>
      <c r="CQ93" s="729"/>
      <c r="CR93" s="729"/>
      <c r="CS93" s="729"/>
      <c r="CT93" s="729"/>
      <c r="CU93" s="729"/>
      <c r="CV93" s="729"/>
      <c r="CW93" s="729"/>
      <c r="CX93" s="729"/>
      <c r="CY93" s="729"/>
      <c r="CZ93" s="729"/>
      <c r="DA93" s="729"/>
      <c r="DB93" s="729"/>
      <c r="DC93" s="729"/>
      <c r="DD93" s="729"/>
      <c r="DE93" s="729"/>
      <c r="DF93" s="729"/>
      <c r="DG93" s="729"/>
      <c r="DH93" s="729"/>
      <c r="DI93" s="729"/>
      <c r="DJ93" s="729"/>
      <c r="DK93" s="729"/>
      <c r="DL93" s="729"/>
      <c r="DM93" s="729"/>
      <c r="DN93" s="729"/>
      <c r="DO93" s="729"/>
      <c r="DP93" s="729"/>
      <c r="DQ93" s="729"/>
      <c r="DR93" s="729"/>
      <c r="DS93" s="729"/>
      <c r="DT93" s="729"/>
      <c r="DU93" s="729"/>
      <c r="DV93" s="729"/>
      <c r="DW93" s="729"/>
      <c r="DX93" s="729"/>
      <c r="DY93" s="729"/>
      <c r="DZ93" s="729"/>
      <c r="EA93" s="729"/>
      <c r="EB93" s="729"/>
      <c r="EC93" s="729"/>
      <c r="ED93" s="729"/>
      <c r="EE93" s="729"/>
      <c r="EF93" s="729"/>
      <c r="EG93" s="729"/>
      <c r="EH93" s="729"/>
      <c r="EI93" s="729"/>
      <c r="EJ93" s="729"/>
      <c r="EK93" s="729"/>
      <c r="EL93" s="729"/>
      <c r="EM93" s="729"/>
      <c r="EN93" s="729"/>
      <c r="EO93" s="729"/>
      <c r="EP93" s="729"/>
      <c r="EQ93" s="729"/>
      <c r="ER93" s="729"/>
      <c r="ES93" s="729"/>
      <c r="ET93" s="729"/>
      <c r="EU93" s="729"/>
      <c r="EV93" s="729"/>
      <c r="EW93" s="729"/>
      <c r="EX93" s="729"/>
      <c r="EY93" s="729"/>
      <c r="EZ93" s="729"/>
      <c r="FA93" s="729"/>
      <c r="FB93" s="729"/>
      <c r="FC93" s="729"/>
      <c r="FD93" s="729"/>
      <c r="FE93" s="729"/>
      <c r="FF93" s="729"/>
      <c r="FG93" s="729"/>
      <c r="FH93" s="729"/>
      <c r="FI93" s="729"/>
      <c r="FJ93" s="729"/>
      <c r="FK93" s="729"/>
      <c r="FL93" s="729"/>
      <c r="FM93" s="729"/>
      <c r="FN93" s="729"/>
      <c r="FO93" s="729"/>
      <c r="FP93" s="729"/>
      <c r="FQ93" s="729"/>
      <c r="FR93" s="729"/>
      <c r="FS93" s="729"/>
      <c r="FT93" s="729"/>
      <c r="FU93" s="729"/>
      <c r="FV93" s="729"/>
      <c r="FW93" s="729"/>
      <c r="FX93" s="729"/>
      <c r="FY93" s="729"/>
      <c r="FZ93" s="729"/>
      <c r="GA93" s="729"/>
      <c r="GB93" s="729"/>
      <c r="GC93" s="729"/>
      <c r="GD93" s="729"/>
      <c r="GE93" s="729"/>
      <c r="GF93" s="729"/>
      <c r="GG93" s="729"/>
      <c r="GH93" s="729"/>
      <c r="GI93" s="729"/>
      <c r="GJ93" s="729"/>
      <c r="GK93" s="729"/>
      <c r="GL93" s="729"/>
      <c r="GM93" s="729"/>
      <c r="GN93" s="729"/>
      <c r="GO93" s="729"/>
      <c r="GP93" s="729"/>
      <c r="GQ93" s="729"/>
      <c r="GR93" s="729"/>
      <c r="GS93" s="729"/>
      <c r="GT93" s="729"/>
      <c r="GU93" s="729"/>
      <c r="GV93" s="729"/>
      <c r="GW93" s="729"/>
      <c r="GX93" s="729"/>
      <c r="GY93" s="729"/>
      <c r="GZ93" s="729"/>
      <c r="HA93" s="729"/>
      <c r="HB93" s="729"/>
      <c r="HC93" s="729"/>
      <c r="HD93" s="729"/>
      <c r="HE93" s="729"/>
      <c r="HF93" s="729"/>
      <c r="HG93" s="729"/>
      <c r="HH93" s="729"/>
      <c r="HI93" s="729"/>
      <c r="HJ93" s="729"/>
      <c r="HK93" s="729"/>
      <c r="HL93" s="729"/>
      <c r="HM93" s="729"/>
      <c r="HN93" s="729"/>
      <c r="HO93" s="729"/>
      <c r="HP93" s="729"/>
      <c r="HQ93" s="729"/>
      <c r="HR93" s="729"/>
      <c r="HS93" s="729"/>
      <c r="HT93" s="729"/>
      <c r="HU93" s="729"/>
      <c r="HV93" s="729"/>
      <c r="HW93" s="729"/>
      <c r="HX93" s="729"/>
      <c r="HY93" s="729"/>
      <c r="HZ93" s="729"/>
      <c r="IA93" s="729"/>
      <c r="IB93" s="729"/>
      <c r="IC93" s="729"/>
      <c r="ID93" s="729"/>
      <c r="IE93" s="729"/>
    </row>
    <row r="94" s="625" customFormat="1" ht="32" customHeight="1" spans="1:239">
      <c r="A94" s="732">
        <v>45862</v>
      </c>
      <c r="B94" s="643" t="s">
        <v>360</v>
      </c>
      <c r="C94" s="644" t="s">
        <v>119</v>
      </c>
      <c r="D94" s="645">
        <v>4500173508</v>
      </c>
      <c r="E94" s="646" t="s">
        <v>1771</v>
      </c>
      <c r="F94" s="645" t="s">
        <v>1772</v>
      </c>
      <c r="G94" s="649" t="s">
        <v>1461</v>
      </c>
      <c r="H94" s="648" t="s">
        <v>84</v>
      </c>
      <c r="I94" s="657">
        <v>3000</v>
      </c>
      <c r="J94" s="657">
        <v>0</v>
      </c>
      <c r="K94" s="657">
        <v>4</v>
      </c>
      <c r="L94" s="657">
        <f t="shared" si="137"/>
        <v>750</v>
      </c>
      <c r="M94" s="658">
        <v>45925</v>
      </c>
      <c r="N94" s="658">
        <v>45921</v>
      </c>
      <c r="O94" s="659"/>
      <c r="P94" s="659" t="s">
        <v>93</v>
      </c>
      <c r="Q94" s="777" t="s">
        <v>1255</v>
      </c>
      <c r="R94" s="666" t="s">
        <v>123</v>
      </c>
      <c r="S94" s="666"/>
      <c r="T94" s="666" t="s">
        <v>85</v>
      </c>
      <c r="U94" s="666" t="s">
        <v>1256</v>
      </c>
      <c r="V94" s="666"/>
      <c r="W94" s="669" t="s">
        <v>1095</v>
      </c>
      <c r="X94" s="657" t="s">
        <v>1216</v>
      </c>
      <c r="Y94" s="681">
        <v>4.1108</v>
      </c>
      <c r="Z94" s="682">
        <f t="shared" si="162"/>
        <v>12332.4</v>
      </c>
      <c r="AA94" s="657" t="s">
        <v>1259</v>
      </c>
      <c r="AB94" s="649" t="s">
        <v>1593</v>
      </c>
      <c r="AC94" s="657" t="s">
        <v>101</v>
      </c>
      <c r="AD94" s="683"/>
      <c r="AE94" s="683">
        <f t="shared" si="180"/>
        <v>3000</v>
      </c>
      <c r="AF94" s="683"/>
      <c r="AG94" s="683"/>
      <c r="AH94" s="683"/>
      <c r="AI94" s="683"/>
      <c r="AJ94" s="694"/>
      <c r="AK94" s="694">
        <f t="shared" si="166"/>
        <v>3000</v>
      </c>
      <c r="AL94" s="694"/>
      <c r="AM94" s="695"/>
      <c r="AN94" s="695"/>
      <c r="AO94" s="705"/>
      <c r="AP94" s="694"/>
      <c r="AQ94" s="694">
        <f t="shared" si="147"/>
        <v>750</v>
      </c>
      <c r="AR94" s="706"/>
      <c r="AS94" s="694">
        <f t="shared" si="148"/>
        <v>750</v>
      </c>
      <c r="AT94" s="694">
        <f t="shared" si="149"/>
        <v>750</v>
      </c>
      <c r="AU94" s="694"/>
      <c r="AV94" s="694">
        <f t="shared" si="150"/>
        <v>750</v>
      </c>
      <c r="AW94" s="705"/>
      <c r="AX94" s="694"/>
      <c r="AY94" s="694"/>
      <c r="AZ94" s="706"/>
      <c r="BA94" s="705"/>
      <c r="BB94" s="706"/>
      <c r="BC94" s="715"/>
      <c r="BD94" s="694">
        <f t="shared" si="117"/>
        <v>3000</v>
      </c>
      <c r="BE94" s="694"/>
      <c r="BF94" s="694"/>
      <c r="BG94" s="694" t="s">
        <v>102</v>
      </c>
      <c r="BH94" s="694"/>
      <c r="BI94" s="694">
        <f t="shared" si="142"/>
        <v>750</v>
      </c>
      <c r="BJ94" s="694">
        <f t="shared" si="151"/>
        <v>750</v>
      </c>
      <c r="BK94" s="694">
        <f t="shared" si="152"/>
        <v>750</v>
      </c>
      <c r="BL94" s="721">
        <f t="shared" si="153"/>
        <v>750</v>
      </c>
      <c r="BM94" s="694">
        <f t="shared" si="154"/>
        <v>750</v>
      </c>
      <c r="BN94" s="721">
        <f t="shared" si="155"/>
        <v>750</v>
      </c>
      <c r="BO94" s="694">
        <f t="shared" si="156"/>
        <v>750</v>
      </c>
      <c r="BP94" s="721">
        <f t="shared" si="157"/>
        <v>750</v>
      </c>
      <c r="BQ94" s="721">
        <f t="shared" si="158"/>
        <v>241025</v>
      </c>
      <c r="BR94" s="721">
        <f t="shared" ref="BR94:BY94" si="182">BR88-BI94</f>
        <v>12411.5</v>
      </c>
      <c r="BS94" s="721">
        <f t="shared" si="182"/>
        <v>-5666</v>
      </c>
      <c r="BT94" s="721">
        <f t="shared" si="182"/>
        <v>-5666</v>
      </c>
      <c r="BU94" s="721">
        <f t="shared" si="182"/>
        <v>-5666</v>
      </c>
      <c r="BV94" s="721">
        <f t="shared" si="182"/>
        <v>-5666</v>
      </c>
      <c r="BW94" s="721">
        <f t="shared" si="182"/>
        <v>-5666</v>
      </c>
      <c r="BX94" s="721">
        <f t="shared" si="182"/>
        <v>-5666</v>
      </c>
      <c r="BY94" s="721">
        <f t="shared" si="182"/>
        <v>-5666</v>
      </c>
      <c r="BZ94" s="657"/>
      <c r="CA94" s="729"/>
      <c r="CB94" s="729"/>
      <c r="CC94" s="729"/>
      <c r="CD94" s="729"/>
      <c r="CE94" s="729"/>
      <c r="CF94" s="729"/>
      <c r="CG94" s="729"/>
      <c r="CH94" s="729"/>
      <c r="CI94" s="729"/>
      <c r="CJ94" s="729"/>
      <c r="CK94" s="729"/>
      <c r="CL94" s="729"/>
      <c r="CM94" s="729"/>
      <c r="CN94" s="729"/>
      <c r="CO94" s="729"/>
      <c r="CP94" s="729"/>
      <c r="CQ94" s="729"/>
      <c r="CR94" s="729"/>
      <c r="CS94" s="729"/>
      <c r="CT94" s="729"/>
      <c r="CU94" s="729"/>
      <c r="CV94" s="729"/>
      <c r="CW94" s="729"/>
      <c r="CX94" s="729"/>
      <c r="CY94" s="729"/>
      <c r="CZ94" s="729"/>
      <c r="DA94" s="729"/>
      <c r="DB94" s="729"/>
      <c r="DC94" s="729"/>
      <c r="DD94" s="729"/>
      <c r="DE94" s="729"/>
      <c r="DF94" s="729"/>
      <c r="DG94" s="729"/>
      <c r="DH94" s="729"/>
      <c r="DI94" s="729"/>
      <c r="DJ94" s="729"/>
      <c r="DK94" s="729"/>
      <c r="DL94" s="729"/>
      <c r="DM94" s="729"/>
      <c r="DN94" s="729"/>
      <c r="DO94" s="729"/>
      <c r="DP94" s="729"/>
      <c r="DQ94" s="729"/>
      <c r="DR94" s="729"/>
      <c r="DS94" s="729"/>
      <c r="DT94" s="729"/>
      <c r="DU94" s="729"/>
      <c r="DV94" s="729"/>
      <c r="DW94" s="729"/>
      <c r="DX94" s="729"/>
      <c r="DY94" s="729"/>
      <c r="DZ94" s="729"/>
      <c r="EA94" s="729"/>
      <c r="EB94" s="729"/>
      <c r="EC94" s="729"/>
      <c r="ED94" s="729"/>
      <c r="EE94" s="729"/>
      <c r="EF94" s="729"/>
      <c r="EG94" s="729"/>
      <c r="EH94" s="729"/>
      <c r="EI94" s="729"/>
      <c r="EJ94" s="729"/>
      <c r="EK94" s="729"/>
      <c r="EL94" s="729"/>
      <c r="EM94" s="729"/>
      <c r="EN94" s="729"/>
      <c r="EO94" s="729"/>
      <c r="EP94" s="729"/>
      <c r="EQ94" s="729"/>
      <c r="ER94" s="729"/>
      <c r="ES94" s="729"/>
      <c r="ET94" s="729"/>
      <c r="EU94" s="729"/>
      <c r="EV94" s="729"/>
      <c r="EW94" s="729"/>
      <c r="EX94" s="729"/>
      <c r="EY94" s="729"/>
      <c r="EZ94" s="729"/>
      <c r="FA94" s="729"/>
      <c r="FB94" s="729"/>
      <c r="FC94" s="729"/>
      <c r="FD94" s="729"/>
      <c r="FE94" s="729"/>
      <c r="FF94" s="729"/>
      <c r="FG94" s="729"/>
      <c r="FH94" s="729"/>
      <c r="FI94" s="729"/>
      <c r="FJ94" s="729"/>
      <c r="FK94" s="729"/>
      <c r="FL94" s="729"/>
      <c r="FM94" s="729"/>
      <c r="FN94" s="729"/>
      <c r="FO94" s="729"/>
      <c r="FP94" s="729"/>
      <c r="FQ94" s="729"/>
      <c r="FR94" s="729"/>
      <c r="FS94" s="729"/>
      <c r="FT94" s="729"/>
      <c r="FU94" s="729"/>
      <c r="FV94" s="729"/>
      <c r="FW94" s="729"/>
      <c r="FX94" s="729"/>
      <c r="FY94" s="729"/>
      <c r="FZ94" s="729"/>
      <c r="GA94" s="729"/>
      <c r="GB94" s="729"/>
      <c r="GC94" s="729"/>
      <c r="GD94" s="729"/>
      <c r="GE94" s="729"/>
      <c r="GF94" s="729"/>
      <c r="GG94" s="729"/>
      <c r="GH94" s="729"/>
      <c r="GI94" s="729"/>
      <c r="GJ94" s="729"/>
      <c r="GK94" s="729"/>
      <c r="GL94" s="729"/>
      <c r="GM94" s="729"/>
      <c r="GN94" s="729"/>
      <c r="GO94" s="729"/>
      <c r="GP94" s="729"/>
      <c r="GQ94" s="729"/>
      <c r="GR94" s="729"/>
      <c r="GS94" s="729"/>
      <c r="GT94" s="729"/>
      <c r="GU94" s="729"/>
      <c r="GV94" s="729"/>
      <c r="GW94" s="729"/>
      <c r="GX94" s="729"/>
      <c r="GY94" s="729"/>
      <c r="GZ94" s="729"/>
      <c r="HA94" s="729"/>
      <c r="HB94" s="729"/>
      <c r="HC94" s="729"/>
      <c r="HD94" s="729"/>
      <c r="HE94" s="729"/>
      <c r="HF94" s="729"/>
      <c r="HG94" s="729"/>
      <c r="HH94" s="729"/>
      <c r="HI94" s="729"/>
      <c r="HJ94" s="729"/>
      <c r="HK94" s="729"/>
      <c r="HL94" s="729"/>
      <c r="HM94" s="729"/>
      <c r="HN94" s="729"/>
      <c r="HO94" s="729"/>
      <c r="HP94" s="729"/>
      <c r="HQ94" s="729"/>
      <c r="HR94" s="729"/>
      <c r="HS94" s="729"/>
      <c r="HT94" s="729"/>
      <c r="HU94" s="729"/>
      <c r="HV94" s="729"/>
      <c r="HW94" s="729"/>
      <c r="HX94" s="729"/>
      <c r="HY94" s="729"/>
      <c r="HZ94" s="729"/>
      <c r="IA94" s="729"/>
      <c r="IB94" s="729"/>
      <c r="IC94" s="729"/>
      <c r="ID94" s="729"/>
      <c r="IE94" s="729"/>
    </row>
    <row r="95" s="627" customFormat="1" ht="32" customHeight="1" spans="1:239">
      <c r="A95" s="734">
        <v>45876</v>
      </c>
      <c r="B95" s="735" t="s">
        <v>1092</v>
      </c>
      <c r="C95" s="736" t="s">
        <v>119</v>
      </c>
      <c r="D95" s="737">
        <v>4500176177</v>
      </c>
      <c r="E95" s="738" t="s">
        <v>1773</v>
      </c>
      <c r="F95" s="737" t="s">
        <v>1774</v>
      </c>
      <c r="G95" s="739" t="s">
        <v>1461</v>
      </c>
      <c r="H95" s="740" t="s">
        <v>84</v>
      </c>
      <c r="I95" s="765">
        <v>600</v>
      </c>
      <c r="J95" s="765">
        <v>0</v>
      </c>
      <c r="K95" s="765">
        <v>4</v>
      </c>
      <c r="L95" s="765">
        <f t="shared" si="137"/>
        <v>150</v>
      </c>
      <c r="M95" s="766">
        <v>45938</v>
      </c>
      <c r="N95" s="766">
        <v>45934</v>
      </c>
      <c r="O95" s="767"/>
      <c r="P95" s="659" t="s">
        <v>93</v>
      </c>
      <c r="Q95" s="767" t="s">
        <v>1775</v>
      </c>
      <c r="R95" s="778" t="s">
        <v>1268</v>
      </c>
      <c r="S95" s="778"/>
      <c r="T95" s="778" t="s">
        <v>85</v>
      </c>
      <c r="U95" s="778" t="s">
        <v>1256</v>
      </c>
      <c r="V95" s="778"/>
      <c r="W95" s="779" t="s">
        <v>1095</v>
      </c>
      <c r="X95" s="765" t="s">
        <v>126</v>
      </c>
      <c r="Y95" s="798">
        <v>4.2957</v>
      </c>
      <c r="Z95" s="799">
        <f t="shared" si="162"/>
        <v>2577.42</v>
      </c>
      <c r="AA95" s="765" t="s">
        <v>1776</v>
      </c>
      <c r="AB95" s="739" t="s">
        <v>1593</v>
      </c>
      <c r="AC95" s="765" t="s">
        <v>101</v>
      </c>
      <c r="AD95" s="800"/>
      <c r="AE95" s="800">
        <f t="shared" si="180"/>
        <v>600</v>
      </c>
      <c r="AF95" s="800"/>
      <c r="AG95" s="800"/>
      <c r="AH95" s="800"/>
      <c r="AI95" s="800"/>
      <c r="AJ95" s="810"/>
      <c r="AK95" s="810">
        <f t="shared" si="166"/>
        <v>600</v>
      </c>
      <c r="AL95" s="810"/>
      <c r="AM95" s="811"/>
      <c r="AN95" s="811"/>
      <c r="AO95" s="816"/>
      <c r="AP95" s="810"/>
      <c r="AQ95" s="810">
        <f t="shared" si="147"/>
        <v>150</v>
      </c>
      <c r="AR95" s="817"/>
      <c r="AS95" s="810">
        <f t="shared" si="148"/>
        <v>150</v>
      </c>
      <c r="AT95" s="810">
        <f t="shared" si="149"/>
        <v>150</v>
      </c>
      <c r="AU95" s="810"/>
      <c r="AV95" s="810">
        <f t="shared" si="150"/>
        <v>150</v>
      </c>
      <c r="AW95" s="816"/>
      <c r="AX95" s="810"/>
      <c r="AY95" s="810"/>
      <c r="AZ95" s="817"/>
      <c r="BA95" s="816"/>
      <c r="BB95" s="817"/>
      <c r="BC95" s="822"/>
      <c r="BD95" s="810">
        <f t="shared" si="117"/>
        <v>600</v>
      </c>
      <c r="BE95" s="810"/>
      <c r="BF95" s="810">
        <f t="shared" ref="BF95:BF107" si="183">I95</f>
        <v>600</v>
      </c>
      <c r="BG95" s="810" t="s">
        <v>102</v>
      </c>
      <c r="BH95" s="810"/>
      <c r="BI95" s="810">
        <f t="shared" si="142"/>
        <v>150</v>
      </c>
      <c r="BJ95" s="810">
        <f t="shared" si="151"/>
        <v>150</v>
      </c>
      <c r="BK95" s="810">
        <f t="shared" si="152"/>
        <v>150</v>
      </c>
      <c r="BL95" s="825">
        <f t="shared" si="153"/>
        <v>150</v>
      </c>
      <c r="BM95" s="810">
        <f t="shared" si="154"/>
        <v>150</v>
      </c>
      <c r="BN95" s="825">
        <f t="shared" si="155"/>
        <v>150</v>
      </c>
      <c r="BO95" s="810">
        <f t="shared" si="156"/>
        <v>150</v>
      </c>
      <c r="BP95" s="825">
        <f t="shared" si="157"/>
        <v>150</v>
      </c>
      <c r="BQ95" s="825">
        <f t="shared" si="158"/>
        <v>238625</v>
      </c>
      <c r="BR95" s="825">
        <f t="shared" ref="BR95:BY95" si="184">BR93-BI95</f>
        <v>12985.5</v>
      </c>
      <c r="BS95" s="825">
        <f t="shared" si="184"/>
        <v>-5092</v>
      </c>
      <c r="BT95" s="825">
        <f t="shared" si="184"/>
        <v>-5092</v>
      </c>
      <c r="BU95" s="825">
        <f t="shared" si="184"/>
        <v>-5092</v>
      </c>
      <c r="BV95" s="825">
        <f t="shared" si="184"/>
        <v>-5092</v>
      </c>
      <c r="BW95" s="825">
        <f t="shared" si="184"/>
        <v>-5092</v>
      </c>
      <c r="BX95" s="825">
        <f t="shared" si="184"/>
        <v>-5092</v>
      </c>
      <c r="BY95" s="825">
        <f t="shared" si="184"/>
        <v>-5092</v>
      </c>
      <c r="BZ95" s="765"/>
      <c r="CA95" s="830"/>
      <c r="CB95" s="830"/>
      <c r="CC95" s="830"/>
      <c r="CD95" s="830"/>
      <c r="CE95" s="830"/>
      <c r="CF95" s="830"/>
      <c r="CG95" s="830"/>
      <c r="CH95" s="830"/>
      <c r="CI95" s="830"/>
      <c r="CJ95" s="830"/>
      <c r="CK95" s="830"/>
      <c r="CL95" s="830"/>
      <c r="CM95" s="830"/>
      <c r="CN95" s="830"/>
      <c r="CO95" s="830"/>
      <c r="CP95" s="830"/>
      <c r="CQ95" s="830"/>
      <c r="CR95" s="830"/>
      <c r="CS95" s="830"/>
      <c r="CT95" s="830"/>
      <c r="CU95" s="830"/>
      <c r="CV95" s="830"/>
      <c r="CW95" s="830"/>
      <c r="CX95" s="830"/>
      <c r="CY95" s="830"/>
      <c r="CZ95" s="830"/>
      <c r="DA95" s="830"/>
      <c r="DB95" s="830"/>
      <c r="DC95" s="830"/>
      <c r="DD95" s="830"/>
      <c r="DE95" s="830"/>
      <c r="DF95" s="830"/>
      <c r="DG95" s="830"/>
      <c r="DH95" s="830"/>
      <c r="DI95" s="830"/>
      <c r="DJ95" s="830"/>
      <c r="DK95" s="830"/>
      <c r="DL95" s="830"/>
      <c r="DM95" s="830"/>
      <c r="DN95" s="830"/>
      <c r="DO95" s="830"/>
      <c r="DP95" s="830"/>
      <c r="DQ95" s="830"/>
      <c r="DR95" s="830"/>
      <c r="DS95" s="830"/>
      <c r="DT95" s="830"/>
      <c r="DU95" s="830"/>
      <c r="DV95" s="830"/>
      <c r="DW95" s="830"/>
      <c r="DX95" s="830"/>
      <c r="DY95" s="830"/>
      <c r="DZ95" s="830"/>
      <c r="EA95" s="830"/>
      <c r="EB95" s="830"/>
      <c r="EC95" s="830"/>
      <c r="ED95" s="830"/>
      <c r="EE95" s="830"/>
      <c r="EF95" s="830"/>
      <c r="EG95" s="830"/>
      <c r="EH95" s="830"/>
      <c r="EI95" s="830"/>
      <c r="EJ95" s="830"/>
      <c r="EK95" s="830"/>
      <c r="EL95" s="830"/>
      <c r="EM95" s="830"/>
      <c r="EN95" s="830"/>
      <c r="EO95" s="830"/>
      <c r="EP95" s="830"/>
      <c r="EQ95" s="830"/>
      <c r="ER95" s="830"/>
      <c r="ES95" s="830"/>
      <c r="ET95" s="830"/>
      <c r="EU95" s="830"/>
      <c r="EV95" s="830"/>
      <c r="EW95" s="830"/>
      <c r="EX95" s="830"/>
      <c r="EY95" s="830"/>
      <c r="EZ95" s="830"/>
      <c r="FA95" s="830"/>
      <c r="FB95" s="830"/>
      <c r="FC95" s="830"/>
      <c r="FD95" s="830"/>
      <c r="FE95" s="830"/>
      <c r="FF95" s="830"/>
      <c r="FG95" s="830"/>
      <c r="FH95" s="830"/>
      <c r="FI95" s="830"/>
      <c r="FJ95" s="830"/>
      <c r="FK95" s="830"/>
      <c r="FL95" s="830"/>
      <c r="FM95" s="830"/>
      <c r="FN95" s="830"/>
      <c r="FO95" s="830"/>
      <c r="FP95" s="830"/>
      <c r="FQ95" s="830"/>
      <c r="FR95" s="830"/>
      <c r="FS95" s="830"/>
      <c r="FT95" s="830"/>
      <c r="FU95" s="830"/>
      <c r="FV95" s="830"/>
      <c r="FW95" s="830"/>
      <c r="FX95" s="830"/>
      <c r="FY95" s="830"/>
      <c r="FZ95" s="830"/>
      <c r="GA95" s="830"/>
      <c r="GB95" s="830"/>
      <c r="GC95" s="830"/>
      <c r="GD95" s="830"/>
      <c r="GE95" s="830"/>
      <c r="GF95" s="830"/>
      <c r="GG95" s="830"/>
      <c r="GH95" s="830"/>
      <c r="GI95" s="830"/>
      <c r="GJ95" s="830"/>
      <c r="GK95" s="830"/>
      <c r="GL95" s="830"/>
      <c r="GM95" s="830"/>
      <c r="GN95" s="830"/>
      <c r="GO95" s="830"/>
      <c r="GP95" s="830"/>
      <c r="GQ95" s="830"/>
      <c r="GR95" s="830"/>
      <c r="GS95" s="830"/>
      <c r="GT95" s="830"/>
      <c r="GU95" s="830"/>
      <c r="GV95" s="830"/>
      <c r="GW95" s="830"/>
      <c r="GX95" s="830"/>
      <c r="GY95" s="830"/>
      <c r="GZ95" s="830"/>
      <c r="HA95" s="830"/>
      <c r="HB95" s="830"/>
      <c r="HC95" s="830"/>
      <c r="HD95" s="830"/>
      <c r="HE95" s="830"/>
      <c r="HF95" s="830"/>
      <c r="HG95" s="830"/>
      <c r="HH95" s="830"/>
      <c r="HI95" s="830"/>
      <c r="HJ95" s="830"/>
      <c r="HK95" s="830"/>
      <c r="HL95" s="830"/>
      <c r="HM95" s="830"/>
      <c r="HN95" s="830"/>
      <c r="HO95" s="830"/>
      <c r="HP95" s="830"/>
      <c r="HQ95" s="830"/>
      <c r="HR95" s="830"/>
      <c r="HS95" s="830"/>
      <c r="HT95" s="830"/>
      <c r="HU95" s="830"/>
      <c r="HV95" s="830"/>
      <c r="HW95" s="830"/>
      <c r="HX95" s="830"/>
      <c r="HY95" s="830"/>
      <c r="HZ95" s="830"/>
      <c r="IA95" s="830"/>
      <c r="IB95" s="830"/>
      <c r="IC95" s="830"/>
      <c r="ID95" s="830"/>
      <c r="IE95" s="830"/>
    </row>
    <row r="96" s="628" customFormat="1" ht="32" customHeight="1" spans="1:239">
      <c r="A96" s="741">
        <v>45876</v>
      </c>
      <c r="B96" s="742" t="s">
        <v>1092</v>
      </c>
      <c r="C96" s="743" t="s">
        <v>119</v>
      </c>
      <c r="D96" s="744">
        <v>4500176184</v>
      </c>
      <c r="E96" s="745" t="s">
        <v>1265</v>
      </c>
      <c r="F96" s="744" t="s">
        <v>1777</v>
      </c>
      <c r="G96" s="746" t="s">
        <v>1461</v>
      </c>
      <c r="H96" s="747" t="s">
        <v>84</v>
      </c>
      <c r="I96" s="768">
        <v>800</v>
      </c>
      <c r="J96" s="768">
        <v>0</v>
      </c>
      <c r="K96" s="768">
        <v>4</v>
      </c>
      <c r="L96" s="768">
        <f t="shared" si="137"/>
        <v>200</v>
      </c>
      <c r="M96" s="769">
        <v>45943</v>
      </c>
      <c r="N96" s="769">
        <v>45939</v>
      </c>
      <c r="O96" s="770"/>
      <c r="P96" s="659" t="s">
        <v>93</v>
      </c>
      <c r="Q96" s="780" t="s">
        <v>1267</v>
      </c>
      <c r="R96" s="781" t="s">
        <v>1268</v>
      </c>
      <c r="S96" s="781"/>
      <c r="T96" s="781" t="s">
        <v>85</v>
      </c>
      <c r="U96" s="781" t="s">
        <v>1256</v>
      </c>
      <c r="V96" s="781"/>
      <c r="W96" s="782" t="s">
        <v>1269</v>
      </c>
      <c r="X96" s="768" t="s">
        <v>126</v>
      </c>
      <c r="Y96" s="801">
        <v>4.2957</v>
      </c>
      <c r="Z96" s="802">
        <f t="shared" si="162"/>
        <v>3436.56</v>
      </c>
      <c r="AA96" s="768" t="s">
        <v>1270</v>
      </c>
      <c r="AB96" s="746" t="s">
        <v>1593</v>
      </c>
      <c r="AC96" s="768" t="s">
        <v>101</v>
      </c>
      <c r="AD96" s="684"/>
      <c r="AE96" s="684">
        <f t="shared" si="180"/>
        <v>800</v>
      </c>
      <c r="AF96" s="684"/>
      <c r="AG96" s="684"/>
      <c r="AH96" s="684"/>
      <c r="AI96" s="684"/>
      <c r="AJ96" s="812"/>
      <c r="AK96" s="812">
        <f t="shared" si="166"/>
        <v>800</v>
      </c>
      <c r="AL96" s="812"/>
      <c r="AM96" s="813"/>
      <c r="AN96" s="813"/>
      <c r="AO96" s="818"/>
      <c r="AP96" s="812"/>
      <c r="AQ96" s="812">
        <f t="shared" si="147"/>
        <v>200</v>
      </c>
      <c r="AR96" s="819"/>
      <c r="AS96" s="812">
        <f t="shared" si="148"/>
        <v>200</v>
      </c>
      <c r="AT96" s="812">
        <f t="shared" si="149"/>
        <v>200</v>
      </c>
      <c r="AU96" s="812"/>
      <c r="AV96" s="812">
        <f t="shared" si="150"/>
        <v>200</v>
      </c>
      <c r="AW96" s="818"/>
      <c r="AX96" s="812"/>
      <c r="AY96" s="812"/>
      <c r="AZ96" s="819"/>
      <c r="BA96" s="818"/>
      <c r="BB96" s="819"/>
      <c r="BC96" s="823"/>
      <c r="BD96" s="812">
        <f t="shared" si="117"/>
        <v>800</v>
      </c>
      <c r="BE96" s="812"/>
      <c r="BF96" s="812">
        <f t="shared" si="183"/>
        <v>800</v>
      </c>
      <c r="BG96" s="812" t="s">
        <v>102</v>
      </c>
      <c r="BH96" s="812"/>
      <c r="BI96" s="812">
        <f t="shared" si="142"/>
        <v>200</v>
      </c>
      <c r="BJ96" s="812">
        <f t="shared" si="151"/>
        <v>200</v>
      </c>
      <c r="BK96" s="812">
        <f t="shared" si="152"/>
        <v>200</v>
      </c>
      <c r="BL96" s="826">
        <f t="shared" si="153"/>
        <v>200</v>
      </c>
      <c r="BM96" s="812">
        <f t="shared" si="154"/>
        <v>200</v>
      </c>
      <c r="BN96" s="826">
        <f t="shared" si="155"/>
        <v>200</v>
      </c>
      <c r="BO96" s="812">
        <f t="shared" si="156"/>
        <v>200</v>
      </c>
      <c r="BP96" s="826">
        <f t="shared" si="157"/>
        <v>200</v>
      </c>
      <c r="BQ96" s="826">
        <f t="shared" si="158"/>
        <v>238825</v>
      </c>
      <c r="BR96" s="826">
        <f t="shared" ref="BR96:BY96" si="185">BR94-BI96</f>
        <v>12211.5</v>
      </c>
      <c r="BS96" s="826">
        <f t="shared" si="185"/>
        <v>-5866</v>
      </c>
      <c r="BT96" s="826">
        <f t="shared" si="185"/>
        <v>-5866</v>
      </c>
      <c r="BU96" s="826">
        <f t="shared" si="185"/>
        <v>-5866</v>
      </c>
      <c r="BV96" s="826">
        <f t="shared" si="185"/>
        <v>-5866</v>
      </c>
      <c r="BW96" s="826">
        <f t="shared" si="185"/>
        <v>-5866</v>
      </c>
      <c r="BX96" s="826">
        <f t="shared" si="185"/>
        <v>-5866</v>
      </c>
      <c r="BY96" s="826">
        <f t="shared" si="185"/>
        <v>-5866</v>
      </c>
      <c r="BZ96" s="768"/>
      <c r="CA96" s="831"/>
      <c r="CB96" s="831"/>
      <c r="CC96" s="831"/>
      <c r="CD96" s="831"/>
      <c r="CE96" s="831"/>
      <c r="CF96" s="831"/>
      <c r="CG96" s="831"/>
      <c r="CH96" s="831"/>
      <c r="CI96" s="831"/>
      <c r="CJ96" s="831"/>
      <c r="CK96" s="831"/>
      <c r="CL96" s="831"/>
      <c r="CM96" s="831"/>
      <c r="CN96" s="831"/>
      <c r="CO96" s="831"/>
      <c r="CP96" s="831"/>
      <c r="CQ96" s="831"/>
      <c r="CR96" s="831"/>
      <c r="CS96" s="831"/>
      <c r="CT96" s="831"/>
      <c r="CU96" s="831"/>
      <c r="CV96" s="831"/>
      <c r="CW96" s="831"/>
      <c r="CX96" s="831"/>
      <c r="CY96" s="831"/>
      <c r="CZ96" s="831"/>
      <c r="DA96" s="831"/>
      <c r="DB96" s="831"/>
      <c r="DC96" s="831"/>
      <c r="DD96" s="831"/>
      <c r="DE96" s="831"/>
      <c r="DF96" s="831"/>
      <c r="DG96" s="831"/>
      <c r="DH96" s="831"/>
      <c r="DI96" s="831"/>
      <c r="DJ96" s="831"/>
      <c r="DK96" s="831"/>
      <c r="DL96" s="831"/>
      <c r="DM96" s="831"/>
      <c r="DN96" s="831"/>
      <c r="DO96" s="831"/>
      <c r="DP96" s="831"/>
      <c r="DQ96" s="831"/>
      <c r="DR96" s="831"/>
      <c r="DS96" s="831"/>
      <c r="DT96" s="831"/>
      <c r="DU96" s="831"/>
      <c r="DV96" s="831"/>
      <c r="DW96" s="831"/>
      <c r="DX96" s="831"/>
      <c r="DY96" s="831"/>
      <c r="DZ96" s="831"/>
      <c r="EA96" s="831"/>
      <c r="EB96" s="831"/>
      <c r="EC96" s="831"/>
      <c r="ED96" s="831"/>
      <c r="EE96" s="831"/>
      <c r="EF96" s="831"/>
      <c r="EG96" s="831"/>
      <c r="EH96" s="831"/>
      <c r="EI96" s="831"/>
      <c r="EJ96" s="831"/>
      <c r="EK96" s="831"/>
      <c r="EL96" s="831"/>
      <c r="EM96" s="831"/>
      <c r="EN96" s="831"/>
      <c r="EO96" s="831"/>
      <c r="EP96" s="831"/>
      <c r="EQ96" s="831"/>
      <c r="ER96" s="831"/>
      <c r="ES96" s="831"/>
      <c r="ET96" s="831"/>
      <c r="EU96" s="831"/>
      <c r="EV96" s="831"/>
      <c r="EW96" s="831"/>
      <c r="EX96" s="831"/>
      <c r="EY96" s="831"/>
      <c r="EZ96" s="831"/>
      <c r="FA96" s="831"/>
      <c r="FB96" s="831"/>
      <c r="FC96" s="831"/>
      <c r="FD96" s="831"/>
      <c r="FE96" s="831"/>
      <c r="FF96" s="831"/>
      <c r="FG96" s="831"/>
      <c r="FH96" s="831"/>
      <c r="FI96" s="831"/>
      <c r="FJ96" s="831"/>
      <c r="FK96" s="831"/>
      <c r="FL96" s="831"/>
      <c r="FM96" s="831"/>
      <c r="FN96" s="831"/>
      <c r="FO96" s="831"/>
      <c r="FP96" s="831"/>
      <c r="FQ96" s="831"/>
      <c r="FR96" s="831"/>
      <c r="FS96" s="831"/>
      <c r="FT96" s="831"/>
      <c r="FU96" s="831"/>
      <c r="FV96" s="831"/>
      <c r="FW96" s="831"/>
      <c r="FX96" s="831"/>
      <c r="FY96" s="831"/>
      <c r="FZ96" s="831"/>
      <c r="GA96" s="831"/>
      <c r="GB96" s="831"/>
      <c r="GC96" s="831"/>
      <c r="GD96" s="831"/>
      <c r="GE96" s="831"/>
      <c r="GF96" s="831"/>
      <c r="GG96" s="831"/>
      <c r="GH96" s="831"/>
      <c r="GI96" s="831"/>
      <c r="GJ96" s="831"/>
      <c r="GK96" s="831"/>
      <c r="GL96" s="831"/>
      <c r="GM96" s="831"/>
      <c r="GN96" s="831"/>
      <c r="GO96" s="831"/>
      <c r="GP96" s="831"/>
      <c r="GQ96" s="831"/>
      <c r="GR96" s="831"/>
      <c r="GS96" s="831"/>
      <c r="GT96" s="831"/>
      <c r="GU96" s="831"/>
      <c r="GV96" s="831"/>
      <c r="GW96" s="831"/>
      <c r="GX96" s="831"/>
      <c r="GY96" s="831"/>
      <c r="GZ96" s="831"/>
      <c r="HA96" s="831"/>
      <c r="HB96" s="831"/>
      <c r="HC96" s="831"/>
      <c r="HD96" s="831"/>
      <c r="HE96" s="831"/>
      <c r="HF96" s="831"/>
      <c r="HG96" s="831"/>
      <c r="HH96" s="831"/>
      <c r="HI96" s="831"/>
      <c r="HJ96" s="831"/>
      <c r="HK96" s="831"/>
      <c r="HL96" s="831"/>
      <c r="HM96" s="831"/>
      <c r="HN96" s="831"/>
      <c r="HO96" s="831"/>
      <c r="HP96" s="831"/>
      <c r="HQ96" s="831"/>
      <c r="HR96" s="831"/>
      <c r="HS96" s="831"/>
      <c r="HT96" s="831"/>
      <c r="HU96" s="831"/>
      <c r="HV96" s="831"/>
      <c r="HW96" s="831"/>
      <c r="HX96" s="831"/>
      <c r="HY96" s="831"/>
      <c r="HZ96" s="831"/>
      <c r="IA96" s="831"/>
      <c r="IB96" s="831"/>
      <c r="IC96" s="831"/>
      <c r="ID96" s="831"/>
      <c r="IE96" s="831"/>
    </row>
    <row r="97" s="628" customFormat="1" ht="32" customHeight="1" spans="1:239">
      <c r="A97" s="741">
        <v>45944</v>
      </c>
      <c r="B97" s="742" t="s">
        <v>591</v>
      </c>
      <c r="C97" s="743" t="s">
        <v>592</v>
      </c>
      <c r="D97" s="744">
        <v>4500181872</v>
      </c>
      <c r="E97" s="745" t="s">
        <v>1778</v>
      </c>
      <c r="F97" s="744" t="s">
        <v>1779</v>
      </c>
      <c r="G97" s="746" t="s">
        <v>1461</v>
      </c>
      <c r="H97" s="747" t="s">
        <v>84</v>
      </c>
      <c r="I97" s="768">
        <v>300</v>
      </c>
      <c r="J97" s="768">
        <v>0</v>
      </c>
      <c r="K97" s="768">
        <v>4</v>
      </c>
      <c r="L97" s="768">
        <f t="shared" si="137"/>
        <v>75</v>
      </c>
      <c r="M97" s="769">
        <v>45973</v>
      </c>
      <c r="N97" s="769">
        <v>45969</v>
      </c>
      <c r="O97" s="770"/>
      <c r="P97" s="659" t="s">
        <v>93</v>
      </c>
      <c r="Q97" s="770" t="s">
        <v>1780</v>
      </c>
      <c r="R97" s="781" t="s">
        <v>1781</v>
      </c>
      <c r="S97" s="781"/>
      <c r="T97" s="781" t="s">
        <v>1782</v>
      </c>
      <c r="U97" s="781"/>
      <c r="V97" s="781"/>
      <c r="W97" s="782" t="s">
        <v>1783</v>
      </c>
      <c r="X97" s="768" t="s">
        <v>598</v>
      </c>
      <c r="Y97" s="801">
        <v>6.8843</v>
      </c>
      <c r="Z97" s="802">
        <f t="shared" si="162"/>
        <v>2065.29</v>
      </c>
      <c r="AA97" s="768" t="s">
        <v>1784</v>
      </c>
      <c r="AB97" s="746" t="s">
        <v>1593</v>
      </c>
      <c r="AC97" s="768" t="s">
        <v>101</v>
      </c>
      <c r="AD97" s="684"/>
      <c r="AE97" s="684">
        <f t="shared" si="180"/>
        <v>300</v>
      </c>
      <c r="AF97" s="685"/>
      <c r="AG97" s="684"/>
      <c r="AH97" s="684"/>
      <c r="AI97" s="684"/>
      <c r="AJ97" s="812"/>
      <c r="AK97" s="812">
        <f t="shared" si="166"/>
        <v>300</v>
      </c>
      <c r="AL97" s="812"/>
      <c r="AM97" s="813"/>
      <c r="AN97" s="813"/>
      <c r="AO97" s="818"/>
      <c r="AP97" s="812"/>
      <c r="AQ97" s="812">
        <f t="shared" si="147"/>
        <v>75</v>
      </c>
      <c r="AR97" s="819"/>
      <c r="AS97" s="812">
        <f t="shared" si="148"/>
        <v>75</v>
      </c>
      <c r="AT97" s="812">
        <f t="shared" si="149"/>
        <v>75</v>
      </c>
      <c r="AU97" s="812"/>
      <c r="AV97" s="812">
        <f t="shared" si="150"/>
        <v>75</v>
      </c>
      <c r="AW97" s="818"/>
      <c r="AX97" s="812"/>
      <c r="AY97" s="812"/>
      <c r="AZ97" s="819"/>
      <c r="BA97" s="818"/>
      <c r="BB97" s="819"/>
      <c r="BC97" s="823"/>
      <c r="BD97" s="812">
        <f t="shared" si="117"/>
        <v>300</v>
      </c>
      <c r="BE97" s="812"/>
      <c r="BF97" s="812">
        <f t="shared" si="183"/>
        <v>300</v>
      </c>
      <c r="BG97" s="812" t="s">
        <v>102</v>
      </c>
      <c r="BH97" s="812"/>
      <c r="BI97" s="812">
        <f t="shared" si="142"/>
        <v>75</v>
      </c>
      <c r="BJ97" s="812">
        <f t="shared" si="151"/>
        <v>75</v>
      </c>
      <c r="BK97" s="812">
        <f t="shared" si="152"/>
        <v>75</v>
      </c>
      <c r="BL97" s="826">
        <f t="shared" si="153"/>
        <v>75</v>
      </c>
      <c r="BM97" s="812">
        <f t="shared" si="154"/>
        <v>75</v>
      </c>
      <c r="BN97" s="826">
        <f t="shared" si="155"/>
        <v>75</v>
      </c>
      <c r="BO97" s="812">
        <f t="shared" si="156"/>
        <v>75</v>
      </c>
      <c r="BP97" s="826">
        <f t="shared" si="157"/>
        <v>75</v>
      </c>
      <c r="BQ97" s="826">
        <f t="shared" si="158"/>
        <v>238325</v>
      </c>
      <c r="BR97" s="826"/>
      <c r="BS97" s="826"/>
      <c r="BT97" s="826"/>
      <c r="BU97" s="826"/>
      <c r="BV97" s="826"/>
      <c r="BW97" s="826"/>
      <c r="BX97" s="826"/>
      <c r="BY97" s="826"/>
      <c r="BZ97" s="768"/>
      <c r="CA97" s="831"/>
      <c r="CB97" s="831"/>
      <c r="CC97" s="831"/>
      <c r="CD97" s="831"/>
      <c r="CE97" s="831"/>
      <c r="CF97" s="831"/>
      <c r="CG97" s="831"/>
      <c r="CH97" s="831"/>
      <c r="CI97" s="831"/>
      <c r="CJ97" s="831"/>
      <c r="CK97" s="831"/>
      <c r="CL97" s="831"/>
      <c r="CM97" s="831"/>
      <c r="CN97" s="831"/>
      <c r="CO97" s="831"/>
      <c r="CP97" s="831"/>
      <c r="CQ97" s="831"/>
      <c r="CR97" s="831"/>
      <c r="CS97" s="831"/>
      <c r="CT97" s="831"/>
      <c r="CU97" s="831"/>
      <c r="CV97" s="831"/>
      <c r="CW97" s="831"/>
      <c r="CX97" s="831"/>
      <c r="CY97" s="831"/>
      <c r="CZ97" s="831"/>
      <c r="DA97" s="831"/>
      <c r="DB97" s="831"/>
      <c r="DC97" s="831"/>
      <c r="DD97" s="831"/>
      <c r="DE97" s="831"/>
      <c r="DF97" s="831"/>
      <c r="DG97" s="831"/>
      <c r="DH97" s="831"/>
      <c r="DI97" s="831"/>
      <c r="DJ97" s="831"/>
      <c r="DK97" s="831"/>
      <c r="DL97" s="831"/>
      <c r="DM97" s="831"/>
      <c r="DN97" s="831"/>
      <c r="DO97" s="831"/>
      <c r="DP97" s="831"/>
      <c r="DQ97" s="831"/>
      <c r="DR97" s="831"/>
      <c r="DS97" s="831"/>
      <c r="DT97" s="831"/>
      <c r="DU97" s="831"/>
      <c r="DV97" s="831"/>
      <c r="DW97" s="831"/>
      <c r="DX97" s="831"/>
      <c r="DY97" s="831"/>
      <c r="DZ97" s="831"/>
      <c r="EA97" s="831"/>
      <c r="EB97" s="831"/>
      <c r="EC97" s="831"/>
      <c r="ED97" s="831"/>
      <c r="EE97" s="831"/>
      <c r="EF97" s="831"/>
      <c r="EG97" s="831"/>
      <c r="EH97" s="831"/>
      <c r="EI97" s="831"/>
      <c r="EJ97" s="831"/>
      <c r="EK97" s="831"/>
      <c r="EL97" s="831"/>
      <c r="EM97" s="831"/>
      <c r="EN97" s="831"/>
      <c r="EO97" s="831"/>
      <c r="EP97" s="831"/>
      <c r="EQ97" s="831"/>
      <c r="ER97" s="831"/>
      <c r="ES97" s="831"/>
      <c r="ET97" s="831"/>
      <c r="EU97" s="831"/>
      <c r="EV97" s="831"/>
      <c r="EW97" s="831"/>
      <c r="EX97" s="831"/>
      <c r="EY97" s="831"/>
      <c r="EZ97" s="831"/>
      <c r="FA97" s="831"/>
      <c r="FB97" s="831"/>
      <c r="FC97" s="831"/>
      <c r="FD97" s="831"/>
      <c r="FE97" s="831"/>
      <c r="FF97" s="831"/>
      <c r="FG97" s="831"/>
      <c r="FH97" s="831"/>
      <c r="FI97" s="831"/>
      <c r="FJ97" s="831"/>
      <c r="FK97" s="831"/>
      <c r="FL97" s="831"/>
      <c r="FM97" s="831"/>
      <c r="FN97" s="831"/>
      <c r="FO97" s="831"/>
      <c r="FP97" s="831"/>
      <c r="FQ97" s="831"/>
      <c r="FR97" s="831"/>
      <c r="FS97" s="831"/>
      <c r="FT97" s="831"/>
      <c r="FU97" s="831"/>
      <c r="FV97" s="831"/>
      <c r="FW97" s="831"/>
      <c r="FX97" s="831"/>
      <c r="FY97" s="831"/>
      <c r="FZ97" s="831"/>
      <c r="GA97" s="831"/>
      <c r="GB97" s="831"/>
      <c r="GC97" s="831"/>
      <c r="GD97" s="831"/>
      <c r="GE97" s="831"/>
      <c r="GF97" s="831"/>
      <c r="GG97" s="831"/>
      <c r="GH97" s="831"/>
      <c r="GI97" s="831"/>
      <c r="GJ97" s="831"/>
      <c r="GK97" s="831"/>
      <c r="GL97" s="831"/>
      <c r="GM97" s="831"/>
      <c r="GN97" s="831"/>
      <c r="GO97" s="831"/>
      <c r="GP97" s="831"/>
      <c r="GQ97" s="831"/>
      <c r="GR97" s="831"/>
      <c r="GS97" s="831"/>
      <c r="GT97" s="831"/>
      <c r="GU97" s="831"/>
      <c r="GV97" s="831"/>
      <c r="GW97" s="831"/>
      <c r="GX97" s="831"/>
      <c r="GY97" s="831"/>
      <c r="GZ97" s="831"/>
      <c r="HA97" s="831"/>
      <c r="HB97" s="831"/>
      <c r="HC97" s="831"/>
      <c r="HD97" s="831"/>
      <c r="HE97" s="831"/>
      <c r="HF97" s="831"/>
      <c r="HG97" s="831"/>
      <c r="HH97" s="831"/>
      <c r="HI97" s="831"/>
      <c r="HJ97" s="831"/>
      <c r="HK97" s="831"/>
      <c r="HL97" s="831"/>
      <c r="HM97" s="831"/>
      <c r="HN97" s="831"/>
      <c r="HO97" s="831"/>
      <c r="HP97" s="831"/>
      <c r="HQ97" s="831"/>
      <c r="HR97" s="831"/>
      <c r="HS97" s="831"/>
      <c r="HT97" s="831"/>
      <c r="HU97" s="831"/>
      <c r="HV97" s="831"/>
      <c r="HW97" s="831"/>
      <c r="HX97" s="831"/>
      <c r="HY97" s="831"/>
      <c r="HZ97" s="831"/>
      <c r="IA97" s="831"/>
      <c r="IB97" s="831"/>
      <c r="IC97" s="831"/>
      <c r="ID97" s="831"/>
      <c r="IE97" s="831"/>
    </row>
    <row r="98" s="628" customFormat="1" ht="32" customHeight="1" spans="1:239">
      <c r="A98" s="741">
        <v>45876</v>
      </c>
      <c r="B98" s="748" t="s">
        <v>360</v>
      </c>
      <c r="C98" s="743" t="s">
        <v>119</v>
      </c>
      <c r="D98" s="742">
        <v>4500176156</v>
      </c>
      <c r="E98" s="745"/>
      <c r="F98" s="742" t="s">
        <v>1785</v>
      </c>
      <c r="G98" s="746" t="s">
        <v>1461</v>
      </c>
      <c r="H98" s="747" t="s">
        <v>84</v>
      </c>
      <c r="I98" s="768">
        <v>1500</v>
      </c>
      <c r="J98" s="768">
        <v>0</v>
      </c>
      <c r="K98" s="768">
        <v>4</v>
      </c>
      <c r="L98" s="768">
        <f t="shared" si="137"/>
        <v>375</v>
      </c>
      <c r="M98" s="769">
        <v>45981</v>
      </c>
      <c r="N98" s="769">
        <v>45978</v>
      </c>
      <c r="O98" s="770"/>
      <c r="P98" s="659" t="s">
        <v>93</v>
      </c>
      <c r="Q98" s="770" t="s">
        <v>1310</v>
      </c>
      <c r="R98" s="781" t="s">
        <v>1268</v>
      </c>
      <c r="S98" s="781"/>
      <c r="T98" s="781" t="s">
        <v>85</v>
      </c>
      <c r="U98" s="781" t="s">
        <v>1312</v>
      </c>
      <c r="V98" s="781"/>
      <c r="W98" s="782" t="s">
        <v>1095</v>
      </c>
      <c r="X98" s="768" t="s">
        <v>1216</v>
      </c>
      <c r="Y98" s="801">
        <v>4.1207</v>
      </c>
      <c r="Z98" s="802">
        <f t="shared" si="162"/>
        <v>6181.05</v>
      </c>
      <c r="AA98" s="768" t="s">
        <v>1786</v>
      </c>
      <c r="AB98" s="746" t="s">
        <v>1593</v>
      </c>
      <c r="AC98" s="768" t="s">
        <v>101</v>
      </c>
      <c r="AD98" s="684"/>
      <c r="AE98" s="684">
        <f t="shared" si="180"/>
        <v>1500</v>
      </c>
      <c r="AF98" s="684"/>
      <c r="AG98" s="684"/>
      <c r="AH98" s="684"/>
      <c r="AI98" s="684"/>
      <c r="AJ98" s="812"/>
      <c r="AK98" s="812">
        <f t="shared" si="166"/>
        <v>1500</v>
      </c>
      <c r="AL98" s="812"/>
      <c r="AM98" s="813"/>
      <c r="AN98" s="813"/>
      <c r="AO98" s="818"/>
      <c r="AP98" s="812"/>
      <c r="AQ98" s="812">
        <f t="shared" si="147"/>
        <v>375</v>
      </c>
      <c r="AR98" s="819"/>
      <c r="AS98" s="812">
        <f t="shared" si="148"/>
        <v>375</v>
      </c>
      <c r="AT98" s="812">
        <f t="shared" si="149"/>
        <v>375</v>
      </c>
      <c r="AU98" s="812"/>
      <c r="AV98" s="812">
        <f t="shared" si="150"/>
        <v>375</v>
      </c>
      <c r="AW98" s="818"/>
      <c r="AX98" s="812"/>
      <c r="AY98" s="812"/>
      <c r="AZ98" s="819"/>
      <c r="BA98" s="818"/>
      <c r="BB98" s="819"/>
      <c r="BC98" s="823"/>
      <c r="BD98" s="812">
        <f t="shared" si="117"/>
        <v>1500</v>
      </c>
      <c r="BE98" s="812"/>
      <c r="BF98" s="812">
        <f t="shared" si="183"/>
        <v>1500</v>
      </c>
      <c r="BG98" s="812" t="s">
        <v>102</v>
      </c>
      <c r="BH98" s="812"/>
      <c r="BI98" s="812">
        <f t="shared" si="142"/>
        <v>375</v>
      </c>
      <c r="BJ98" s="812">
        <f t="shared" si="151"/>
        <v>375</v>
      </c>
      <c r="BK98" s="812">
        <f t="shared" si="152"/>
        <v>375</v>
      </c>
      <c r="BL98" s="826">
        <f t="shared" si="153"/>
        <v>375</v>
      </c>
      <c r="BM98" s="812">
        <f t="shared" si="154"/>
        <v>375</v>
      </c>
      <c r="BN98" s="826">
        <f t="shared" si="155"/>
        <v>375</v>
      </c>
      <c r="BO98" s="812">
        <f t="shared" si="156"/>
        <v>375</v>
      </c>
      <c r="BP98" s="826">
        <f t="shared" si="157"/>
        <v>375</v>
      </c>
      <c r="BQ98" s="826">
        <f t="shared" si="158"/>
        <v>239525</v>
      </c>
      <c r="BR98" s="826">
        <f t="shared" ref="BR98:BY98" si="186">BR95-BI98</f>
        <v>12610.5</v>
      </c>
      <c r="BS98" s="826">
        <f t="shared" si="186"/>
        <v>-5467</v>
      </c>
      <c r="BT98" s="826">
        <f t="shared" si="186"/>
        <v>-5467</v>
      </c>
      <c r="BU98" s="826">
        <f t="shared" si="186"/>
        <v>-5467</v>
      </c>
      <c r="BV98" s="826">
        <f t="shared" si="186"/>
        <v>-5467</v>
      </c>
      <c r="BW98" s="826">
        <f t="shared" si="186"/>
        <v>-5467</v>
      </c>
      <c r="BX98" s="826">
        <f t="shared" si="186"/>
        <v>-5467</v>
      </c>
      <c r="BY98" s="826">
        <f t="shared" si="186"/>
        <v>-5467</v>
      </c>
      <c r="BZ98" s="768"/>
      <c r="CA98" s="831"/>
      <c r="CB98" s="831"/>
      <c r="CC98" s="831"/>
      <c r="CD98" s="831"/>
      <c r="CE98" s="831"/>
      <c r="CF98" s="831"/>
      <c r="CG98" s="831"/>
      <c r="CH98" s="831"/>
      <c r="CI98" s="831"/>
      <c r="CJ98" s="831"/>
      <c r="CK98" s="831"/>
      <c r="CL98" s="831"/>
      <c r="CM98" s="831"/>
      <c r="CN98" s="831"/>
      <c r="CO98" s="831"/>
      <c r="CP98" s="831"/>
      <c r="CQ98" s="831"/>
      <c r="CR98" s="831"/>
      <c r="CS98" s="831"/>
      <c r="CT98" s="831"/>
      <c r="CU98" s="831"/>
      <c r="CV98" s="831"/>
      <c r="CW98" s="831"/>
      <c r="CX98" s="831"/>
      <c r="CY98" s="831"/>
      <c r="CZ98" s="831"/>
      <c r="DA98" s="831"/>
      <c r="DB98" s="831"/>
      <c r="DC98" s="831"/>
      <c r="DD98" s="831"/>
      <c r="DE98" s="831"/>
      <c r="DF98" s="831"/>
      <c r="DG98" s="831"/>
      <c r="DH98" s="831"/>
      <c r="DI98" s="831"/>
      <c r="DJ98" s="831"/>
      <c r="DK98" s="831"/>
      <c r="DL98" s="831"/>
      <c r="DM98" s="831"/>
      <c r="DN98" s="831"/>
      <c r="DO98" s="831"/>
      <c r="DP98" s="831"/>
      <c r="DQ98" s="831"/>
      <c r="DR98" s="831"/>
      <c r="DS98" s="831"/>
      <c r="DT98" s="831"/>
      <c r="DU98" s="831"/>
      <c r="DV98" s="831"/>
      <c r="DW98" s="831"/>
      <c r="DX98" s="831"/>
      <c r="DY98" s="831"/>
      <c r="DZ98" s="831"/>
      <c r="EA98" s="831"/>
      <c r="EB98" s="831"/>
      <c r="EC98" s="831"/>
      <c r="ED98" s="831"/>
      <c r="EE98" s="831"/>
      <c r="EF98" s="831"/>
      <c r="EG98" s="831"/>
      <c r="EH98" s="831"/>
      <c r="EI98" s="831"/>
      <c r="EJ98" s="831"/>
      <c r="EK98" s="831"/>
      <c r="EL98" s="831"/>
      <c r="EM98" s="831"/>
      <c r="EN98" s="831"/>
      <c r="EO98" s="831"/>
      <c r="EP98" s="831"/>
      <c r="EQ98" s="831"/>
      <c r="ER98" s="831"/>
      <c r="ES98" s="831"/>
      <c r="ET98" s="831"/>
      <c r="EU98" s="831"/>
      <c r="EV98" s="831"/>
      <c r="EW98" s="831"/>
      <c r="EX98" s="831"/>
      <c r="EY98" s="831"/>
      <c r="EZ98" s="831"/>
      <c r="FA98" s="831"/>
      <c r="FB98" s="831"/>
      <c r="FC98" s="831"/>
      <c r="FD98" s="831"/>
      <c r="FE98" s="831"/>
      <c r="FF98" s="831"/>
      <c r="FG98" s="831"/>
      <c r="FH98" s="831"/>
      <c r="FI98" s="831"/>
      <c r="FJ98" s="831"/>
      <c r="FK98" s="831"/>
      <c r="FL98" s="831"/>
      <c r="FM98" s="831"/>
      <c r="FN98" s="831"/>
      <c r="FO98" s="831"/>
      <c r="FP98" s="831"/>
      <c r="FQ98" s="831"/>
      <c r="FR98" s="831"/>
      <c r="FS98" s="831"/>
      <c r="FT98" s="831"/>
      <c r="FU98" s="831"/>
      <c r="FV98" s="831"/>
      <c r="FW98" s="831"/>
      <c r="FX98" s="831"/>
      <c r="FY98" s="831"/>
      <c r="FZ98" s="831"/>
      <c r="GA98" s="831"/>
      <c r="GB98" s="831"/>
      <c r="GC98" s="831"/>
      <c r="GD98" s="831"/>
      <c r="GE98" s="831"/>
      <c r="GF98" s="831"/>
      <c r="GG98" s="831"/>
      <c r="GH98" s="831"/>
      <c r="GI98" s="831"/>
      <c r="GJ98" s="831"/>
      <c r="GK98" s="831"/>
      <c r="GL98" s="831"/>
      <c r="GM98" s="831"/>
      <c r="GN98" s="831"/>
      <c r="GO98" s="831"/>
      <c r="GP98" s="831"/>
      <c r="GQ98" s="831"/>
      <c r="GR98" s="831"/>
      <c r="GS98" s="831"/>
      <c r="GT98" s="831"/>
      <c r="GU98" s="831"/>
      <c r="GV98" s="831"/>
      <c r="GW98" s="831"/>
      <c r="GX98" s="831"/>
      <c r="GY98" s="831"/>
      <c r="GZ98" s="831"/>
      <c r="HA98" s="831"/>
      <c r="HB98" s="831"/>
      <c r="HC98" s="831"/>
      <c r="HD98" s="831"/>
      <c r="HE98" s="831"/>
      <c r="HF98" s="831"/>
      <c r="HG98" s="831"/>
      <c r="HH98" s="831"/>
      <c r="HI98" s="831"/>
      <c r="HJ98" s="831"/>
      <c r="HK98" s="831"/>
      <c r="HL98" s="831"/>
      <c r="HM98" s="831"/>
      <c r="HN98" s="831"/>
      <c r="HO98" s="831"/>
      <c r="HP98" s="831"/>
      <c r="HQ98" s="831"/>
      <c r="HR98" s="831"/>
      <c r="HS98" s="831"/>
      <c r="HT98" s="831"/>
      <c r="HU98" s="831"/>
      <c r="HV98" s="831"/>
      <c r="HW98" s="831"/>
      <c r="HX98" s="831"/>
      <c r="HY98" s="831"/>
      <c r="HZ98" s="831"/>
      <c r="IA98" s="831"/>
      <c r="IB98" s="831"/>
      <c r="IC98" s="831"/>
      <c r="ID98" s="831"/>
      <c r="IE98" s="831"/>
    </row>
    <row r="99" s="627" customFormat="1" ht="32" customHeight="1" spans="1:239">
      <c r="A99" s="734">
        <v>45912</v>
      </c>
      <c r="B99" s="749" t="s">
        <v>325</v>
      </c>
      <c r="C99" s="736" t="s">
        <v>326</v>
      </c>
      <c r="D99" s="735">
        <v>4500179449</v>
      </c>
      <c r="E99" s="738">
        <v>5251218101</v>
      </c>
      <c r="F99" s="735" t="s">
        <v>1787</v>
      </c>
      <c r="G99" s="739" t="s">
        <v>1461</v>
      </c>
      <c r="H99" s="740" t="s">
        <v>1315</v>
      </c>
      <c r="I99" s="765">
        <v>1256</v>
      </c>
      <c r="J99" s="765">
        <v>0</v>
      </c>
      <c r="K99" s="765">
        <v>4</v>
      </c>
      <c r="L99" s="765">
        <f t="shared" si="137"/>
        <v>314</v>
      </c>
      <c r="M99" s="766">
        <v>45981</v>
      </c>
      <c r="N99" s="766">
        <v>45978</v>
      </c>
      <c r="O99" s="767"/>
      <c r="P99" s="659" t="s">
        <v>93</v>
      </c>
      <c r="Q99" s="770" t="s">
        <v>1316</v>
      </c>
      <c r="R99" s="778" t="s">
        <v>1311</v>
      </c>
      <c r="S99" s="778"/>
      <c r="T99" s="778" t="s">
        <v>1788</v>
      </c>
      <c r="U99" s="778"/>
      <c r="V99" s="778"/>
      <c r="W99" s="779" t="s">
        <v>1789</v>
      </c>
      <c r="X99" s="765" t="s">
        <v>334</v>
      </c>
      <c r="Y99" s="798">
        <v>7.1595</v>
      </c>
      <c r="Z99" s="799">
        <f t="shared" si="162"/>
        <v>8992.332</v>
      </c>
      <c r="AA99" s="765"/>
      <c r="AB99" s="739" t="s">
        <v>1689</v>
      </c>
      <c r="AC99" s="765" t="s">
        <v>101</v>
      </c>
      <c r="AD99" s="800"/>
      <c r="AE99" s="800"/>
      <c r="AF99" s="803"/>
      <c r="AG99" s="800">
        <f>I99</f>
        <v>1256</v>
      </c>
      <c r="AH99" s="800"/>
      <c r="AI99" s="800"/>
      <c r="AJ99" s="810"/>
      <c r="AK99" s="810">
        <f t="shared" si="166"/>
        <v>1256</v>
      </c>
      <c r="AL99" s="810"/>
      <c r="AM99" s="811"/>
      <c r="AN99" s="811"/>
      <c r="AO99" s="816"/>
      <c r="AP99" s="810"/>
      <c r="AQ99" s="810">
        <f t="shared" si="147"/>
        <v>314</v>
      </c>
      <c r="AR99" s="817"/>
      <c r="AS99" s="810">
        <f t="shared" si="148"/>
        <v>314</v>
      </c>
      <c r="AT99" s="810">
        <f t="shared" si="149"/>
        <v>314</v>
      </c>
      <c r="AU99" s="810"/>
      <c r="AV99" s="810">
        <f t="shared" si="150"/>
        <v>314</v>
      </c>
      <c r="AW99" s="816"/>
      <c r="AX99" s="810"/>
      <c r="AY99" s="810"/>
      <c r="AZ99" s="817"/>
      <c r="BA99" s="816"/>
      <c r="BB99" s="817"/>
      <c r="BC99" s="822"/>
      <c r="BD99" s="810">
        <f t="shared" si="117"/>
        <v>1256</v>
      </c>
      <c r="BE99" s="810"/>
      <c r="BF99" s="810">
        <f t="shared" si="183"/>
        <v>1256</v>
      </c>
      <c r="BG99" s="810" t="s">
        <v>102</v>
      </c>
      <c r="BH99" s="810"/>
      <c r="BI99" s="810">
        <f t="shared" si="142"/>
        <v>314</v>
      </c>
      <c r="BJ99" s="810">
        <f t="shared" si="151"/>
        <v>314</v>
      </c>
      <c r="BK99" s="810">
        <f t="shared" si="152"/>
        <v>314</v>
      </c>
      <c r="BL99" s="825">
        <f t="shared" si="153"/>
        <v>314</v>
      </c>
      <c r="BM99" s="810">
        <f t="shared" si="154"/>
        <v>314</v>
      </c>
      <c r="BN99" s="825">
        <f t="shared" si="155"/>
        <v>314</v>
      </c>
      <c r="BO99" s="810">
        <f t="shared" si="156"/>
        <v>314</v>
      </c>
      <c r="BP99" s="825">
        <f t="shared" si="157"/>
        <v>314</v>
      </c>
      <c r="BQ99" s="825">
        <f t="shared" si="158"/>
        <v>239281</v>
      </c>
      <c r="BR99" s="825">
        <f t="shared" ref="BR99:BY99" si="187">BR96-BI99</f>
        <v>11897.5</v>
      </c>
      <c r="BS99" s="825">
        <f t="shared" si="187"/>
        <v>-6180</v>
      </c>
      <c r="BT99" s="825">
        <f t="shared" si="187"/>
        <v>-6180</v>
      </c>
      <c r="BU99" s="825">
        <f t="shared" si="187"/>
        <v>-6180</v>
      </c>
      <c r="BV99" s="825">
        <f t="shared" si="187"/>
        <v>-6180</v>
      </c>
      <c r="BW99" s="825">
        <f t="shared" si="187"/>
        <v>-6180</v>
      </c>
      <c r="BX99" s="825">
        <f t="shared" si="187"/>
        <v>-6180</v>
      </c>
      <c r="BY99" s="825">
        <f t="shared" si="187"/>
        <v>-6180</v>
      </c>
      <c r="BZ99" s="765"/>
      <c r="CA99" s="830"/>
      <c r="CB99" s="830"/>
      <c r="CC99" s="830"/>
      <c r="CD99" s="830"/>
      <c r="CE99" s="830"/>
      <c r="CF99" s="830"/>
      <c r="CG99" s="830"/>
      <c r="CH99" s="830"/>
      <c r="CI99" s="830"/>
      <c r="CJ99" s="830"/>
      <c r="CK99" s="830"/>
      <c r="CL99" s="830"/>
      <c r="CM99" s="830"/>
      <c r="CN99" s="830"/>
      <c r="CO99" s="830"/>
      <c r="CP99" s="830"/>
      <c r="CQ99" s="830"/>
      <c r="CR99" s="830"/>
      <c r="CS99" s="830"/>
      <c r="CT99" s="830"/>
      <c r="CU99" s="830"/>
      <c r="CV99" s="830"/>
      <c r="CW99" s="830"/>
      <c r="CX99" s="830"/>
      <c r="CY99" s="830"/>
      <c r="CZ99" s="830"/>
      <c r="DA99" s="830"/>
      <c r="DB99" s="830"/>
      <c r="DC99" s="830"/>
      <c r="DD99" s="830"/>
      <c r="DE99" s="830"/>
      <c r="DF99" s="830"/>
      <c r="DG99" s="830"/>
      <c r="DH99" s="830"/>
      <c r="DI99" s="830"/>
      <c r="DJ99" s="830"/>
      <c r="DK99" s="830"/>
      <c r="DL99" s="830"/>
      <c r="DM99" s="830"/>
      <c r="DN99" s="830"/>
      <c r="DO99" s="830"/>
      <c r="DP99" s="830"/>
      <c r="DQ99" s="830"/>
      <c r="DR99" s="830"/>
      <c r="DS99" s="830"/>
      <c r="DT99" s="830"/>
      <c r="DU99" s="830"/>
      <c r="DV99" s="830"/>
      <c r="DW99" s="830"/>
      <c r="DX99" s="830"/>
      <c r="DY99" s="830"/>
      <c r="DZ99" s="830"/>
      <c r="EA99" s="830"/>
      <c r="EB99" s="830"/>
      <c r="EC99" s="830"/>
      <c r="ED99" s="830"/>
      <c r="EE99" s="830"/>
      <c r="EF99" s="830"/>
      <c r="EG99" s="830"/>
      <c r="EH99" s="830"/>
      <c r="EI99" s="830"/>
      <c r="EJ99" s="830"/>
      <c r="EK99" s="830"/>
      <c r="EL99" s="830"/>
      <c r="EM99" s="830"/>
      <c r="EN99" s="830"/>
      <c r="EO99" s="830"/>
      <c r="EP99" s="830"/>
      <c r="EQ99" s="830"/>
      <c r="ER99" s="830"/>
      <c r="ES99" s="830"/>
      <c r="ET99" s="830"/>
      <c r="EU99" s="830"/>
      <c r="EV99" s="830"/>
      <c r="EW99" s="830"/>
      <c r="EX99" s="830"/>
      <c r="EY99" s="830"/>
      <c r="EZ99" s="830"/>
      <c r="FA99" s="830"/>
      <c r="FB99" s="830"/>
      <c r="FC99" s="830"/>
      <c r="FD99" s="830"/>
      <c r="FE99" s="830"/>
      <c r="FF99" s="830"/>
      <c r="FG99" s="830"/>
      <c r="FH99" s="830"/>
      <c r="FI99" s="830"/>
      <c r="FJ99" s="830"/>
      <c r="FK99" s="830"/>
      <c r="FL99" s="830"/>
      <c r="FM99" s="830"/>
      <c r="FN99" s="830"/>
      <c r="FO99" s="830"/>
      <c r="FP99" s="830"/>
      <c r="FQ99" s="830"/>
      <c r="FR99" s="830"/>
      <c r="FS99" s="830"/>
      <c r="FT99" s="830"/>
      <c r="FU99" s="830"/>
      <c r="FV99" s="830"/>
      <c r="FW99" s="830"/>
      <c r="FX99" s="830"/>
      <c r="FY99" s="830"/>
      <c r="FZ99" s="830"/>
      <c r="GA99" s="830"/>
      <c r="GB99" s="830"/>
      <c r="GC99" s="830"/>
      <c r="GD99" s="830"/>
      <c r="GE99" s="830"/>
      <c r="GF99" s="830"/>
      <c r="GG99" s="830"/>
      <c r="GH99" s="830"/>
      <c r="GI99" s="830"/>
      <c r="GJ99" s="830"/>
      <c r="GK99" s="830"/>
      <c r="GL99" s="830"/>
      <c r="GM99" s="830"/>
      <c r="GN99" s="830"/>
      <c r="GO99" s="830"/>
      <c r="GP99" s="830"/>
      <c r="GQ99" s="830"/>
      <c r="GR99" s="830"/>
      <c r="GS99" s="830"/>
      <c r="GT99" s="830"/>
      <c r="GU99" s="830"/>
      <c r="GV99" s="830"/>
      <c r="GW99" s="830"/>
      <c r="GX99" s="830"/>
      <c r="GY99" s="830"/>
      <c r="GZ99" s="830"/>
      <c r="HA99" s="830"/>
      <c r="HB99" s="830"/>
      <c r="HC99" s="830"/>
      <c r="HD99" s="830"/>
      <c r="HE99" s="830"/>
      <c r="HF99" s="830"/>
      <c r="HG99" s="830"/>
      <c r="HH99" s="830"/>
      <c r="HI99" s="830"/>
      <c r="HJ99" s="830"/>
      <c r="HK99" s="830"/>
      <c r="HL99" s="830"/>
      <c r="HM99" s="830"/>
      <c r="HN99" s="830"/>
      <c r="HO99" s="830"/>
      <c r="HP99" s="830"/>
      <c r="HQ99" s="830"/>
      <c r="HR99" s="830"/>
      <c r="HS99" s="830"/>
      <c r="HT99" s="830"/>
      <c r="HU99" s="830"/>
      <c r="HV99" s="830"/>
      <c r="HW99" s="830"/>
      <c r="HX99" s="830"/>
      <c r="HY99" s="830"/>
      <c r="HZ99" s="830"/>
      <c r="IA99" s="830"/>
      <c r="IB99" s="830"/>
      <c r="IC99" s="830"/>
      <c r="ID99" s="830"/>
      <c r="IE99" s="830"/>
    </row>
    <row r="100" s="628" customFormat="1" ht="32" customHeight="1" spans="1:239">
      <c r="A100" s="741">
        <v>45897</v>
      </c>
      <c r="B100" s="748" t="s">
        <v>1346</v>
      </c>
      <c r="C100" s="743" t="s">
        <v>326</v>
      </c>
      <c r="D100" s="742">
        <v>4500177859</v>
      </c>
      <c r="E100" s="745" t="s">
        <v>1790</v>
      </c>
      <c r="F100" s="742" t="s">
        <v>1791</v>
      </c>
      <c r="G100" s="746" t="s">
        <v>1461</v>
      </c>
      <c r="H100" s="747" t="s">
        <v>84</v>
      </c>
      <c r="I100" s="768">
        <v>600</v>
      </c>
      <c r="J100" s="768">
        <v>0</v>
      </c>
      <c r="K100" s="768">
        <v>4</v>
      </c>
      <c r="L100" s="768">
        <f t="shared" si="137"/>
        <v>150</v>
      </c>
      <c r="M100" s="769">
        <v>46006</v>
      </c>
      <c r="N100" s="769">
        <v>46002</v>
      </c>
      <c r="O100" s="770"/>
      <c r="P100" s="659" t="s">
        <v>93</v>
      </c>
      <c r="Q100" s="770" t="s">
        <v>177</v>
      </c>
      <c r="R100" s="781" t="s">
        <v>351</v>
      </c>
      <c r="S100" s="781"/>
      <c r="T100" s="781" t="s">
        <v>1792</v>
      </c>
      <c r="U100" s="781"/>
      <c r="V100" s="781"/>
      <c r="W100" s="782" t="s">
        <v>1793</v>
      </c>
      <c r="X100" s="768" t="s">
        <v>233</v>
      </c>
      <c r="Y100" s="801">
        <v>7.1595</v>
      </c>
      <c r="Z100" s="802">
        <f t="shared" si="162"/>
        <v>4295.7</v>
      </c>
      <c r="AA100" s="768"/>
      <c r="AB100" s="746" t="s">
        <v>1689</v>
      </c>
      <c r="AC100" s="768" t="s">
        <v>101</v>
      </c>
      <c r="AD100" s="684"/>
      <c r="AE100" s="684"/>
      <c r="AF100" s="685"/>
      <c r="AG100" s="684">
        <f>I100</f>
        <v>600</v>
      </c>
      <c r="AH100" s="684"/>
      <c r="AI100" s="684"/>
      <c r="AJ100" s="812"/>
      <c r="AK100" s="812">
        <f t="shared" si="166"/>
        <v>600</v>
      </c>
      <c r="AL100" s="812"/>
      <c r="AM100" s="813"/>
      <c r="AN100" s="813"/>
      <c r="AO100" s="818"/>
      <c r="AP100" s="812"/>
      <c r="AQ100" s="812">
        <f t="shared" si="147"/>
        <v>150</v>
      </c>
      <c r="AR100" s="819"/>
      <c r="AS100" s="812">
        <f t="shared" si="148"/>
        <v>150</v>
      </c>
      <c r="AT100" s="812">
        <f t="shared" si="149"/>
        <v>150</v>
      </c>
      <c r="AU100" s="812"/>
      <c r="AV100" s="812">
        <f t="shared" si="150"/>
        <v>150</v>
      </c>
      <c r="AW100" s="818"/>
      <c r="AX100" s="812"/>
      <c r="AY100" s="812"/>
      <c r="AZ100" s="819"/>
      <c r="BA100" s="818"/>
      <c r="BB100" s="819"/>
      <c r="BC100" s="823"/>
      <c r="BD100" s="812">
        <f t="shared" si="117"/>
        <v>600</v>
      </c>
      <c r="BE100" s="812"/>
      <c r="BF100" s="812">
        <f t="shared" si="183"/>
        <v>600</v>
      </c>
      <c r="BG100" s="812" t="s">
        <v>102</v>
      </c>
      <c r="BH100" s="812"/>
      <c r="BI100" s="812">
        <f t="shared" si="142"/>
        <v>150</v>
      </c>
      <c r="BJ100" s="812">
        <f t="shared" si="151"/>
        <v>150</v>
      </c>
      <c r="BK100" s="812">
        <f t="shared" si="152"/>
        <v>150</v>
      </c>
      <c r="BL100" s="826">
        <f t="shared" si="153"/>
        <v>150</v>
      </c>
      <c r="BM100" s="812">
        <f t="shared" si="154"/>
        <v>150</v>
      </c>
      <c r="BN100" s="826">
        <f t="shared" si="155"/>
        <v>150</v>
      </c>
      <c r="BO100" s="812">
        <f t="shared" si="156"/>
        <v>150</v>
      </c>
      <c r="BP100" s="826">
        <f t="shared" si="157"/>
        <v>150</v>
      </c>
      <c r="BQ100" s="826">
        <f t="shared" si="158"/>
        <v>238625</v>
      </c>
      <c r="BR100" s="826">
        <f t="shared" ref="BR100:BY100" si="188">BR96-BI100</f>
        <v>12061.5</v>
      </c>
      <c r="BS100" s="826">
        <f t="shared" si="188"/>
        <v>-6016</v>
      </c>
      <c r="BT100" s="826">
        <f t="shared" si="188"/>
        <v>-6016</v>
      </c>
      <c r="BU100" s="826">
        <f t="shared" si="188"/>
        <v>-6016</v>
      </c>
      <c r="BV100" s="826">
        <f t="shared" si="188"/>
        <v>-6016</v>
      </c>
      <c r="BW100" s="826">
        <f t="shared" si="188"/>
        <v>-6016</v>
      </c>
      <c r="BX100" s="826">
        <f t="shared" si="188"/>
        <v>-6016</v>
      </c>
      <c r="BY100" s="826">
        <f t="shared" si="188"/>
        <v>-6016</v>
      </c>
      <c r="BZ100" s="768"/>
      <c r="CA100" s="831"/>
      <c r="CB100" s="831"/>
      <c r="CC100" s="831"/>
      <c r="CD100" s="831"/>
      <c r="CE100" s="831"/>
      <c r="CF100" s="831"/>
      <c r="CG100" s="831"/>
      <c r="CH100" s="831"/>
      <c r="CI100" s="831"/>
      <c r="CJ100" s="831"/>
      <c r="CK100" s="831"/>
      <c r="CL100" s="831"/>
      <c r="CM100" s="831"/>
      <c r="CN100" s="831"/>
      <c r="CO100" s="831"/>
      <c r="CP100" s="831"/>
      <c r="CQ100" s="831"/>
      <c r="CR100" s="831"/>
      <c r="CS100" s="831"/>
      <c r="CT100" s="831"/>
      <c r="CU100" s="831"/>
      <c r="CV100" s="831"/>
      <c r="CW100" s="831"/>
      <c r="CX100" s="831"/>
      <c r="CY100" s="831"/>
      <c r="CZ100" s="831"/>
      <c r="DA100" s="831"/>
      <c r="DB100" s="831"/>
      <c r="DC100" s="831"/>
      <c r="DD100" s="831"/>
      <c r="DE100" s="831"/>
      <c r="DF100" s="831"/>
      <c r="DG100" s="831"/>
      <c r="DH100" s="831"/>
      <c r="DI100" s="831"/>
      <c r="DJ100" s="831"/>
      <c r="DK100" s="831"/>
      <c r="DL100" s="831"/>
      <c r="DM100" s="831"/>
      <c r="DN100" s="831"/>
      <c r="DO100" s="831"/>
      <c r="DP100" s="831"/>
      <c r="DQ100" s="831"/>
      <c r="DR100" s="831"/>
      <c r="DS100" s="831"/>
      <c r="DT100" s="831"/>
      <c r="DU100" s="831"/>
      <c r="DV100" s="831"/>
      <c r="DW100" s="831"/>
      <c r="DX100" s="831"/>
      <c r="DY100" s="831"/>
      <c r="DZ100" s="831"/>
      <c r="EA100" s="831"/>
      <c r="EB100" s="831"/>
      <c r="EC100" s="831"/>
      <c r="ED100" s="831"/>
      <c r="EE100" s="831"/>
      <c r="EF100" s="831"/>
      <c r="EG100" s="831"/>
      <c r="EH100" s="831"/>
      <c r="EI100" s="831"/>
      <c r="EJ100" s="831"/>
      <c r="EK100" s="831"/>
      <c r="EL100" s="831"/>
      <c r="EM100" s="831"/>
      <c r="EN100" s="831"/>
      <c r="EO100" s="831"/>
      <c r="EP100" s="831"/>
      <c r="EQ100" s="831"/>
      <c r="ER100" s="831"/>
      <c r="ES100" s="831"/>
      <c r="ET100" s="831"/>
      <c r="EU100" s="831"/>
      <c r="EV100" s="831"/>
      <c r="EW100" s="831"/>
      <c r="EX100" s="831"/>
      <c r="EY100" s="831"/>
      <c r="EZ100" s="831"/>
      <c r="FA100" s="831"/>
      <c r="FB100" s="831"/>
      <c r="FC100" s="831"/>
      <c r="FD100" s="831"/>
      <c r="FE100" s="831"/>
      <c r="FF100" s="831"/>
      <c r="FG100" s="831"/>
      <c r="FH100" s="831"/>
      <c r="FI100" s="831"/>
      <c r="FJ100" s="831"/>
      <c r="FK100" s="831"/>
      <c r="FL100" s="831"/>
      <c r="FM100" s="831"/>
      <c r="FN100" s="831"/>
      <c r="FO100" s="831"/>
      <c r="FP100" s="831"/>
      <c r="FQ100" s="831"/>
      <c r="FR100" s="831"/>
      <c r="FS100" s="831"/>
      <c r="FT100" s="831"/>
      <c r="FU100" s="831"/>
      <c r="FV100" s="831"/>
      <c r="FW100" s="831"/>
      <c r="FX100" s="831"/>
      <c r="FY100" s="831"/>
      <c r="FZ100" s="831"/>
      <c r="GA100" s="831"/>
      <c r="GB100" s="831"/>
      <c r="GC100" s="831"/>
      <c r="GD100" s="831"/>
      <c r="GE100" s="831"/>
      <c r="GF100" s="831"/>
      <c r="GG100" s="831"/>
      <c r="GH100" s="831"/>
      <c r="GI100" s="831"/>
      <c r="GJ100" s="831"/>
      <c r="GK100" s="831"/>
      <c r="GL100" s="831"/>
      <c r="GM100" s="831"/>
      <c r="GN100" s="831"/>
      <c r="GO100" s="831"/>
      <c r="GP100" s="831"/>
      <c r="GQ100" s="831"/>
      <c r="GR100" s="831"/>
      <c r="GS100" s="831"/>
      <c r="GT100" s="831"/>
      <c r="GU100" s="831"/>
      <c r="GV100" s="831"/>
      <c r="GW100" s="831"/>
      <c r="GX100" s="831"/>
      <c r="GY100" s="831"/>
      <c r="GZ100" s="831"/>
      <c r="HA100" s="831"/>
      <c r="HB100" s="831"/>
      <c r="HC100" s="831"/>
      <c r="HD100" s="831"/>
      <c r="HE100" s="831"/>
      <c r="HF100" s="831"/>
      <c r="HG100" s="831"/>
      <c r="HH100" s="831"/>
      <c r="HI100" s="831"/>
      <c r="HJ100" s="831"/>
      <c r="HK100" s="831"/>
      <c r="HL100" s="831"/>
      <c r="HM100" s="831"/>
      <c r="HN100" s="831"/>
      <c r="HO100" s="831"/>
      <c r="HP100" s="831"/>
      <c r="HQ100" s="831"/>
      <c r="HR100" s="831"/>
      <c r="HS100" s="831"/>
      <c r="HT100" s="831"/>
      <c r="HU100" s="831"/>
      <c r="HV100" s="831"/>
      <c r="HW100" s="831"/>
      <c r="HX100" s="831"/>
      <c r="HY100" s="831"/>
      <c r="HZ100" s="831"/>
      <c r="IA100" s="831"/>
      <c r="IB100" s="831"/>
      <c r="IC100" s="831"/>
      <c r="ID100" s="831"/>
      <c r="IE100" s="831"/>
    </row>
    <row r="101" s="625" customFormat="1" ht="32" customHeight="1" spans="1:239">
      <c r="A101" s="732">
        <v>45952</v>
      </c>
      <c r="B101" s="626" t="s">
        <v>1346</v>
      </c>
      <c r="C101" s="644" t="s">
        <v>326</v>
      </c>
      <c r="D101" s="643">
        <v>4500182578</v>
      </c>
      <c r="E101" s="646" t="s">
        <v>1794</v>
      </c>
      <c r="F101" s="643" t="s">
        <v>1795</v>
      </c>
      <c r="G101" s="649" t="s">
        <v>1461</v>
      </c>
      <c r="H101" s="648" t="s">
        <v>84</v>
      </c>
      <c r="I101" s="657">
        <v>300</v>
      </c>
      <c r="J101" s="657">
        <v>0</v>
      </c>
      <c r="K101" s="657">
        <v>4</v>
      </c>
      <c r="L101" s="657">
        <f t="shared" si="137"/>
        <v>75</v>
      </c>
      <c r="M101" s="658">
        <v>46006</v>
      </c>
      <c r="N101" s="658">
        <v>46002</v>
      </c>
      <c r="O101" s="659" t="s">
        <v>1796</v>
      </c>
      <c r="P101" s="659" t="s">
        <v>93</v>
      </c>
      <c r="Q101" s="659" t="s">
        <v>290</v>
      </c>
      <c r="R101" s="666" t="s">
        <v>1797</v>
      </c>
      <c r="S101" s="666"/>
      <c r="T101" s="666" t="s">
        <v>1798</v>
      </c>
      <c r="U101" s="666"/>
      <c r="V101" s="666"/>
      <c r="W101" s="669" t="s">
        <v>1799</v>
      </c>
      <c r="X101" s="657" t="s">
        <v>233</v>
      </c>
      <c r="Y101" s="681">
        <v>7.1761</v>
      </c>
      <c r="Z101" s="682">
        <f t="shared" si="162"/>
        <v>2152.83</v>
      </c>
      <c r="AA101" s="657"/>
      <c r="AB101" s="649" t="s">
        <v>1689</v>
      </c>
      <c r="AC101" s="657" t="s">
        <v>101</v>
      </c>
      <c r="AD101" s="683"/>
      <c r="AE101" s="683"/>
      <c r="AF101" s="683"/>
      <c r="AG101" s="683">
        <f>I101</f>
        <v>300</v>
      </c>
      <c r="AH101" s="683"/>
      <c r="AI101" s="683"/>
      <c r="AJ101" s="694"/>
      <c r="AK101" s="694">
        <f t="shared" si="166"/>
        <v>300</v>
      </c>
      <c r="AL101" s="694"/>
      <c r="AM101" s="695"/>
      <c r="AN101" s="695"/>
      <c r="AO101" s="705"/>
      <c r="AP101" s="694"/>
      <c r="AQ101" s="694">
        <f t="shared" si="147"/>
        <v>75</v>
      </c>
      <c r="AR101" s="706"/>
      <c r="AS101" s="694">
        <f t="shared" si="148"/>
        <v>75</v>
      </c>
      <c r="AT101" s="694">
        <f t="shared" si="149"/>
        <v>75</v>
      </c>
      <c r="AU101" s="694"/>
      <c r="AV101" s="694">
        <f t="shared" si="150"/>
        <v>75</v>
      </c>
      <c r="AW101" s="705"/>
      <c r="AX101" s="694"/>
      <c r="AY101" s="694"/>
      <c r="AZ101" s="706"/>
      <c r="BA101" s="705"/>
      <c r="BB101" s="706"/>
      <c r="BC101" s="715"/>
      <c r="BD101" s="694">
        <f t="shared" si="117"/>
        <v>300</v>
      </c>
      <c r="BE101" s="694"/>
      <c r="BF101" s="694">
        <f t="shared" si="183"/>
        <v>300</v>
      </c>
      <c r="BG101" s="694" t="s">
        <v>102</v>
      </c>
      <c r="BH101" s="694"/>
      <c r="BI101" s="694">
        <f t="shared" si="142"/>
        <v>75</v>
      </c>
      <c r="BJ101" s="694">
        <f t="shared" si="151"/>
        <v>75</v>
      </c>
      <c r="BK101" s="694">
        <f t="shared" si="152"/>
        <v>75</v>
      </c>
      <c r="BL101" s="721">
        <f t="shared" si="153"/>
        <v>75</v>
      </c>
      <c r="BM101" s="694">
        <f t="shared" si="154"/>
        <v>75</v>
      </c>
      <c r="BN101" s="721">
        <f t="shared" si="155"/>
        <v>75</v>
      </c>
      <c r="BO101" s="694">
        <f t="shared" si="156"/>
        <v>75</v>
      </c>
      <c r="BP101" s="721">
        <f t="shared" si="157"/>
        <v>75</v>
      </c>
      <c r="BQ101" s="721">
        <f t="shared" si="158"/>
        <v>238325</v>
      </c>
      <c r="BR101" s="721">
        <f t="shared" ref="BR101:BY101" si="189">BR97-BI101</f>
        <v>-75</v>
      </c>
      <c r="BS101" s="721">
        <f t="shared" si="189"/>
        <v>-75</v>
      </c>
      <c r="BT101" s="721">
        <f t="shared" si="189"/>
        <v>-75</v>
      </c>
      <c r="BU101" s="721">
        <f t="shared" si="189"/>
        <v>-75</v>
      </c>
      <c r="BV101" s="721">
        <f t="shared" si="189"/>
        <v>-75</v>
      </c>
      <c r="BW101" s="721">
        <f t="shared" si="189"/>
        <v>-75</v>
      </c>
      <c r="BX101" s="721">
        <f t="shared" si="189"/>
        <v>-75</v>
      </c>
      <c r="BY101" s="721">
        <f t="shared" si="189"/>
        <v>-75</v>
      </c>
      <c r="BZ101" s="657"/>
      <c r="CA101" s="729"/>
      <c r="CB101" s="729"/>
      <c r="CC101" s="729"/>
      <c r="CD101" s="729"/>
      <c r="CE101" s="729"/>
      <c r="CF101" s="729"/>
      <c r="CG101" s="729"/>
      <c r="CH101" s="729"/>
      <c r="CI101" s="729"/>
      <c r="CJ101" s="729"/>
      <c r="CK101" s="729"/>
      <c r="CL101" s="729"/>
      <c r="CM101" s="729"/>
      <c r="CN101" s="729"/>
      <c r="CO101" s="729"/>
      <c r="CP101" s="729"/>
      <c r="CQ101" s="729"/>
      <c r="CR101" s="729"/>
      <c r="CS101" s="729"/>
      <c r="CT101" s="729"/>
      <c r="CU101" s="729"/>
      <c r="CV101" s="729"/>
      <c r="CW101" s="729"/>
      <c r="CX101" s="729"/>
      <c r="CY101" s="729"/>
      <c r="CZ101" s="729"/>
      <c r="DA101" s="729"/>
      <c r="DB101" s="729"/>
      <c r="DC101" s="729"/>
      <c r="DD101" s="729"/>
      <c r="DE101" s="729"/>
      <c r="DF101" s="729"/>
      <c r="DG101" s="729"/>
      <c r="DH101" s="729"/>
      <c r="DI101" s="729"/>
      <c r="DJ101" s="729"/>
      <c r="DK101" s="729"/>
      <c r="DL101" s="729"/>
      <c r="DM101" s="729"/>
      <c r="DN101" s="729"/>
      <c r="DO101" s="729"/>
      <c r="DP101" s="729"/>
      <c r="DQ101" s="729"/>
      <c r="DR101" s="729"/>
      <c r="DS101" s="729"/>
      <c r="DT101" s="729"/>
      <c r="DU101" s="729"/>
      <c r="DV101" s="729"/>
      <c r="DW101" s="729"/>
      <c r="DX101" s="729"/>
      <c r="DY101" s="729"/>
      <c r="DZ101" s="729"/>
      <c r="EA101" s="729"/>
      <c r="EB101" s="729"/>
      <c r="EC101" s="729"/>
      <c r="ED101" s="729"/>
      <c r="EE101" s="729"/>
      <c r="EF101" s="729"/>
      <c r="EG101" s="729"/>
      <c r="EH101" s="729"/>
      <c r="EI101" s="729"/>
      <c r="EJ101" s="729"/>
      <c r="EK101" s="729"/>
      <c r="EL101" s="729"/>
      <c r="EM101" s="729"/>
      <c r="EN101" s="729"/>
      <c r="EO101" s="729"/>
      <c r="EP101" s="729"/>
      <c r="EQ101" s="729"/>
      <c r="ER101" s="729"/>
      <c r="ES101" s="729"/>
      <c r="ET101" s="729"/>
      <c r="EU101" s="729"/>
      <c r="EV101" s="729"/>
      <c r="EW101" s="729"/>
      <c r="EX101" s="729"/>
      <c r="EY101" s="729"/>
      <c r="EZ101" s="729"/>
      <c r="FA101" s="729"/>
      <c r="FB101" s="729"/>
      <c r="FC101" s="729"/>
      <c r="FD101" s="729"/>
      <c r="FE101" s="729"/>
      <c r="FF101" s="729"/>
      <c r="FG101" s="729"/>
      <c r="FH101" s="729"/>
      <c r="FI101" s="729"/>
      <c r="FJ101" s="729"/>
      <c r="FK101" s="729"/>
      <c r="FL101" s="729"/>
      <c r="FM101" s="729"/>
      <c r="FN101" s="729"/>
      <c r="FO101" s="729"/>
      <c r="FP101" s="729"/>
      <c r="FQ101" s="729"/>
      <c r="FR101" s="729"/>
      <c r="FS101" s="729"/>
      <c r="FT101" s="729"/>
      <c r="FU101" s="729"/>
      <c r="FV101" s="729"/>
      <c r="FW101" s="729"/>
      <c r="FX101" s="729"/>
      <c r="FY101" s="729"/>
      <c r="FZ101" s="729"/>
      <c r="GA101" s="729"/>
      <c r="GB101" s="729"/>
      <c r="GC101" s="729"/>
      <c r="GD101" s="729"/>
      <c r="GE101" s="729"/>
      <c r="GF101" s="729"/>
      <c r="GG101" s="729"/>
      <c r="GH101" s="729"/>
      <c r="GI101" s="729"/>
      <c r="GJ101" s="729"/>
      <c r="GK101" s="729"/>
      <c r="GL101" s="729"/>
      <c r="GM101" s="729"/>
      <c r="GN101" s="729"/>
      <c r="GO101" s="729"/>
      <c r="GP101" s="729"/>
      <c r="GQ101" s="729"/>
      <c r="GR101" s="729"/>
      <c r="GS101" s="729"/>
      <c r="GT101" s="729"/>
      <c r="GU101" s="729"/>
      <c r="GV101" s="729"/>
      <c r="GW101" s="729"/>
      <c r="GX101" s="729"/>
      <c r="GY101" s="729"/>
      <c r="GZ101" s="729"/>
      <c r="HA101" s="729"/>
      <c r="HB101" s="729"/>
      <c r="HC101" s="729"/>
      <c r="HD101" s="729"/>
      <c r="HE101" s="729"/>
      <c r="HF101" s="729"/>
      <c r="HG101" s="729"/>
      <c r="HH101" s="729"/>
      <c r="HI101" s="729"/>
      <c r="HJ101" s="729"/>
      <c r="HK101" s="729"/>
      <c r="HL101" s="729"/>
      <c r="HM101" s="729"/>
      <c r="HN101" s="729"/>
      <c r="HO101" s="729"/>
      <c r="HP101" s="729"/>
      <c r="HQ101" s="729"/>
      <c r="HR101" s="729"/>
      <c r="HS101" s="729"/>
      <c r="HT101" s="729"/>
      <c r="HU101" s="729"/>
      <c r="HV101" s="729"/>
      <c r="HW101" s="729"/>
      <c r="HX101" s="729"/>
      <c r="HY101" s="729"/>
      <c r="HZ101" s="729"/>
      <c r="IA101" s="729"/>
      <c r="IB101" s="729"/>
      <c r="IC101" s="729"/>
      <c r="ID101" s="729"/>
      <c r="IE101" s="729"/>
    </row>
    <row r="102" s="625" customFormat="1" ht="32" customHeight="1" spans="1:239">
      <c r="A102" s="732">
        <v>45978</v>
      </c>
      <c r="B102" s="626" t="s">
        <v>1383</v>
      </c>
      <c r="C102" s="644" t="s">
        <v>606</v>
      </c>
      <c r="D102" s="643">
        <v>4500185782</v>
      </c>
      <c r="E102" s="646"/>
      <c r="F102" s="643" t="s">
        <v>1800</v>
      </c>
      <c r="G102" s="649" t="s">
        <v>1461</v>
      </c>
      <c r="H102" s="648" t="s">
        <v>84</v>
      </c>
      <c r="I102" s="657">
        <v>1500</v>
      </c>
      <c r="J102" s="657">
        <v>0</v>
      </c>
      <c r="K102" s="657">
        <v>4</v>
      </c>
      <c r="L102" s="657">
        <f t="shared" si="137"/>
        <v>375</v>
      </c>
      <c r="M102" s="658">
        <v>46027</v>
      </c>
      <c r="N102" s="658">
        <v>46023</v>
      </c>
      <c r="O102" s="659"/>
      <c r="P102" s="659" t="s">
        <v>93</v>
      </c>
      <c r="Q102" s="777" t="s">
        <v>1386</v>
      </c>
      <c r="R102" s="648" t="s">
        <v>1387</v>
      </c>
      <c r="S102" s="666"/>
      <c r="T102" s="666" t="s">
        <v>1388</v>
      </c>
      <c r="U102" s="666"/>
      <c r="V102" s="666"/>
      <c r="W102" s="669" t="s">
        <v>1801</v>
      </c>
      <c r="X102" s="657" t="s">
        <v>1090</v>
      </c>
      <c r="Y102" s="681">
        <v>7.1595</v>
      </c>
      <c r="Z102" s="682">
        <f t="shared" si="162"/>
        <v>10739.25</v>
      </c>
      <c r="AA102" s="657"/>
      <c r="AB102" s="649" t="s">
        <v>1689</v>
      </c>
      <c r="AC102" s="657" t="s">
        <v>101</v>
      </c>
      <c r="AD102" s="683"/>
      <c r="AE102" s="683"/>
      <c r="AF102" s="785"/>
      <c r="AG102" s="683">
        <f>I102</f>
        <v>1500</v>
      </c>
      <c r="AH102" s="683"/>
      <c r="AI102" s="683"/>
      <c r="AJ102" s="694"/>
      <c r="AK102" s="694">
        <f t="shared" si="166"/>
        <v>1500</v>
      </c>
      <c r="AL102" s="694"/>
      <c r="AM102" s="695"/>
      <c r="AN102" s="695"/>
      <c r="AO102" s="705"/>
      <c r="AP102" s="694"/>
      <c r="AQ102" s="694">
        <f t="shared" si="147"/>
        <v>375</v>
      </c>
      <c r="AR102" s="706"/>
      <c r="AS102" s="694">
        <f t="shared" si="148"/>
        <v>375</v>
      </c>
      <c r="AT102" s="694">
        <f t="shared" si="149"/>
        <v>375</v>
      </c>
      <c r="AU102" s="694"/>
      <c r="AV102" s="694">
        <f t="shared" si="150"/>
        <v>375</v>
      </c>
      <c r="AW102" s="705"/>
      <c r="AX102" s="694"/>
      <c r="AY102" s="694"/>
      <c r="AZ102" s="706"/>
      <c r="BA102" s="705"/>
      <c r="BB102" s="706"/>
      <c r="BC102" s="715"/>
      <c r="BD102" s="694">
        <f t="shared" si="117"/>
        <v>1500</v>
      </c>
      <c r="BE102" s="694"/>
      <c r="BF102" s="694">
        <f t="shared" si="183"/>
        <v>1500</v>
      </c>
      <c r="BG102" s="694" t="s">
        <v>102</v>
      </c>
      <c r="BH102" s="694"/>
      <c r="BI102" s="694">
        <f t="shared" si="142"/>
        <v>375</v>
      </c>
      <c r="BJ102" s="694">
        <f t="shared" si="151"/>
        <v>375</v>
      </c>
      <c r="BK102" s="694">
        <f t="shared" si="152"/>
        <v>375</v>
      </c>
      <c r="BL102" s="721">
        <f t="shared" si="153"/>
        <v>375</v>
      </c>
      <c r="BM102" s="694">
        <f t="shared" si="154"/>
        <v>375</v>
      </c>
      <c r="BN102" s="721">
        <f t="shared" si="155"/>
        <v>375</v>
      </c>
      <c r="BO102" s="694">
        <f t="shared" si="156"/>
        <v>375</v>
      </c>
      <c r="BP102" s="721">
        <f t="shared" si="157"/>
        <v>375</v>
      </c>
      <c r="BQ102" s="721">
        <f t="shared" si="158"/>
        <v>239525</v>
      </c>
      <c r="BR102" s="721">
        <f>BR98-BI102</f>
        <v>12235.5</v>
      </c>
      <c r="BS102" s="721"/>
      <c r="BT102" s="721"/>
      <c r="BU102" s="721"/>
      <c r="BV102" s="721"/>
      <c r="BW102" s="721"/>
      <c r="BX102" s="721"/>
      <c r="BY102" s="721"/>
      <c r="BZ102" s="657"/>
      <c r="CA102" s="729"/>
      <c r="CB102" s="729"/>
      <c r="CC102" s="729"/>
      <c r="CD102" s="729"/>
      <c r="CE102" s="729"/>
      <c r="CF102" s="729"/>
      <c r="CG102" s="729"/>
      <c r="CH102" s="729"/>
      <c r="CI102" s="729"/>
      <c r="CJ102" s="729"/>
      <c r="CK102" s="729"/>
      <c r="CL102" s="729"/>
      <c r="CM102" s="729"/>
      <c r="CN102" s="729"/>
      <c r="CO102" s="729"/>
      <c r="CP102" s="729"/>
      <c r="CQ102" s="729"/>
      <c r="CR102" s="729"/>
      <c r="CS102" s="729"/>
      <c r="CT102" s="729"/>
      <c r="CU102" s="729"/>
      <c r="CV102" s="729"/>
      <c r="CW102" s="729"/>
      <c r="CX102" s="729"/>
      <c r="CY102" s="729"/>
      <c r="CZ102" s="729"/>
      <c r="DA102" s="729"/>
      <c r="DB102" s="729"/>
      <c r="DC102" s="729"/>
      <c r="DD102" s="729"/>
      <c r="DE102" s="729"/>
      <c r="DF102" s="729"/>
      <c r="DG102" s="729"/>
      <c r="DH102" s="729"/>
      <c r="DI102" s="729"/>
      <c r="DJ102" s="729"/>
      <c r="DK102" s="729"/>
      <c r="DL102" s="729"/>
      <c r="DM102" s="729"/>
      <c r="DN102" s="729"/>
      <c r="DO102" s="729"/>
      <c r="DP102" s="729"/>
      <c r="DQ102" s="729"/>
      <c r="DR102" s="729"/>
      <c r="DS102" s="729"/>
      <c r="DT102" s="729"/>
      <c r="DU102" s="729"/>
      <c r="DV102" s="729"/>
      <c r="DW102" s="729"/>
      <c r="DX102" s="729"/>
      <c r="DY102" s="729"/>
      <c r="DZ102" s="729"/>
      <c r="EA102" s="729"/>
      <c r="EB102" s="729"/>
      <c r="EC102" s="729"/>
      <c r="ED102" s="729"/>
      <c r="EE102" s="729"/>
      <c r="EF102" s="729"/>
      <c r="EG102" s="729"/>
      <c r="EH102" s="729"/>
      <c r="EI102" s="729"/>
      <c r="EJ102" s="729"/>
      <c r="EK102" s="729"/>
      <c r="EL102" s="729"/>
      <c r="EM102" s="729"/>
      <c r="EN102" s="729"/>
      <c r="EO102" s="729"/>
      <c r="EP102" s="729"/>
      <c r="EQ102" s="729"/>
      <c r="ER102" s="729"/>
      <c r="ES102" s="729"/>
      <c r="ET102" s="729"/>
      <c r="EU102" s="729"/>
      <c r="EV102" s="729"/>
      <c r="EW102" s="729"/>
      <c r="EX102" s="729"/>
      <c r="EY102" s="729"/>
      <c r="EZ102" s="729"/>
      <c r="FA102" s="729"/>
      <c r="FB102" s="729"/>
      <c r="FC102" s="729"/>
      <c r="FD102" s="729"/>
      <c r="FE102" s="729"/>
      <c r="FF102" s="729"/>
      <c r="FG102" s="729"/>
      <c r="FH102" s="729"/>
      <c r="FI102" s="729"/>
      <c r="FJ102" s="729"/>
      <c r="FK102" s="729"/>
      <c r="FL102" s="729"/>
      <c r="FM102" s="729"/>
      <c r="FN102" s="729"/>
      <c r="FO102" s="729"/>
      <c r="FP102" s="729"/>
      <c r="FQ102" s="729"/>
      <c r="FR102" s="729"/>
      <c r="FS102" s="729"/>
      <c r="FT102" s="729"/>
      <c r="FU102" s="729"/>
      <c r="FV102" s="729"/>
      <c r="FW102" s="729"/>
      <c r="FX102" s="729"/>
      <c r="FY102" s="729"/>
      <c r="FZ102" s="729"/>
      <c r="GA102" s="729"/>
      <c r="GB102" s="729"/>
      <c r="GC102" s="729"/>
      <c r="GD102" s="729"/>
      <c r="GE102" s="729"/>
      <c r="GF102" s="729"/>
      <c r="GG102" s="729"/>
      <c r="GH102" s="729"/>
      <c r="GI102" s="729"/>
      <c r="GJ102" s="729"/>
      <c r="GK102" s="729"/>
      <c r="GL102" s="729"/>
      <c r="GM102" s="729"/>
      <c r="GN102" s="729"/>
      <c r="GO102" s="729"/>
      <c r="GP102" s="729"/>
      <c r="GQ102" s="729"/>
      <c r="GR102" s="729"/>
      <c r="GS102" s="729"/>
      <c r="GT102" s="729"/>
      <c r="GU102" s="729"/>
      <c r="GV102" s="729"/>
      <c r="GW102" s="729"/>
      <c r="GX102" s="729"/>
      <c r="GY102" s="729"/>
      <c r="GZ102" s="729"/>
      <c r="HA102" s="729"/>
      <c r="HB102" s="729"/>
      <c r="HC102" s="729"/>
      <c r="HD102" s="729"/>
      <c r="HE102" s="729"/>
      <c r="HF102" s="729"/>
      <c r="HG102" s="729"/>
      <c r="HH102" s="729"/>
      <c r="HI102" s="729"/>
      <c r="HJ102" s="729"/>
      <c r="HK102" s="729"/>
      <c r="HL102" s="729"/>
      <c r="HM102" s="729"/>
      <c r="HN102" s="729"/>
      <c r="HO102" s="729"/>
      <c r="HP102" s="729"/>
      <c r="HQ102" s="729"/>
      <c r="HR102" s="729"/>
      <c r="HS102" s="729"/>
      <c r="HT102" s="729"/>
      <c r="HU102" s="729"/>
      <c r="HV102" s="729"/>
      <c r="HW102" s="729"/>
      <c r="HX102" s="729"/>
      <c r="HY102" s="729"/>
      <c r="HZ102" s="729"/>
      <c r="IA102" s="729"/>
      <c r="IB102" s="729"/>
      <c r="IC102" s="729"/>
      <c r="ID102" s="729"/>
      <c r="IE102" s="729"/>
    </row>
    <row r="103" s="625" customFormat="1" ht="32" customHeight="1" spans="1:239">
      <c r="A103" s="732">
        <v>46006</v>
      </c>
      <c r="B103" s="626" t="s">
        <v>1364</v>
      </c>
      <c r="C103" s="644" t="s">
        <v>1365</v>
      </c>
      <c r="D103" s="643">
        <v>4500189086</v>
      </c>
      <c r="E103" s="646"/>
      <c r="F103" s="643" t="s">
        <v>1802</v>
      </c>
      <c r="G103" s="649" t="s">
        <v>1461</v>
      </c>
      <c r="H103" s="648" t="s">
        <v>84</v>
      </c>
      <c r="I103" s="657">
        <v>200</v>
      </c>
      <c r="J103" s="657">
        <v>0</v>
      </c>
      <c r="K103" s="657">
        <v>4</v>
      </c>
      <c r="L103" s="657">
        <f t="shared" si="137"/>
        <v>50</v>
      </c>
      <c r="M103" s="658">
        <v>46045</v>
      </c>
      <c r="N103" s="658">
        <v>46041</v>
      </c>
      <c r="O103" s="659"/>
      <c r="P103" s="659" t="s">
        <v>93</v>
      </c>
      <c r="Q103" s="659" t="s">
        <v>1803</v>
      </c>
      <c r="R103" s="648" t="s">
        <v>1804</v>
      </c>
      <c r="S103" s="666"/>
      <c r="T103" s="666" t="s">
        <v>85</v>
      </c>
      <c r="U103" s="666"/>
      <c r="V103" s="666"/>
      <c r="W103" s="669" t="s">
        <v>1805</v>
      </c>
      <c r="X103" s="657" t="s">
        <v>1370</v>
      </c>
      <c r="Y103" s="681">
        <v>7.1065</v>
      </c>
      <c r="Z103" s="682">
        <f t="shared" si="162"/>
        <v>1421.3</v>
      </c>
      <c r="AA103" s="657"/>
      <c r="AB103" s="649" t="s">
        <v>1593</v>
      </c>
      <c r="AC103" s="657" t="s">
        <v>101</v>
      </c>
      <c r="AD103" s="683"/>
      <c r="AE103" s="683">
        <f>I103</f>
        <v>200</v>
      </c>
      <c r="AF103" s="785"/>
      <c r="AG103" s="683"/>
      <c r="AH103" s="683"/>
      <c r="AI103" s="683"/>
      <c r="AJ103" s="694"/>
      <c r="AK103" s="694">
        <f t="shared" si="166"/>
        <v>200</v>
      </c>
      <c r="AL103" s="694"/>
      <c r="AM103" s="695"/>
      <c r="AN103" s="695"/>
      <c r="AO103" s="705"/>
      <c r="AP103" s="694"/>
      <c r="AQ103" s="694">
        <f t="shared" si="147"/>
        <v>50</v>
      </c>
      <c r="AR103" s="706"/>
      <c r="AS103" s="694">
        <f t="shared" si="148"/>
        <v>50</v>
      </c>
      <c r="AT103" s="694">
        <f t="shared" si="149"/>
        <v>50</v>
      </c>
      <c r="AU103" s="694"/>
      <c r="AV103" s="694">
        <f t="shared" si="150"/>
        <v>50</v>
      </c>
      <c r="AW103" s="705"/>
      <c r="AX103" s="694"/>
      <c r="AY103" s="694"/>
      <c r="AZ103" s="706"/>
      <c r="BA103" s="705"/>
      <c r="BB103" s="706"/>
      <c r="BC103" s="715"/>
      <c r="BD103" s="694">
        <f t="shared" si="117"/>
        <v>200</v>
      </c>
      <c r="BE103" s="694"/>
      <c r="BF103" s="694">
        <f t="shared" si="183"/>
        <v>200</v>
      </c>
      <c r="BG103" s="694" t="s">
        <v>102</v>
      </c>
      <c r="BH103" s="694"/>
      <c r="BI103" s="694">
        <f t="shared" si="142"/>
        <v>50</v>
      </c>
      <c r="BJ103" s="694">
        <f t="shared" si="151"/>
        <v>50</v>
      </c>
      <c r="BK103" s="694">
        <f t="shared" si="152"/>
        <v>50</v>
      </c>
      <c r="BL103" s="721">
        <f t="shared" si="153"/>
        <v>50</v>
      </c>
      <c r="BM103" s="694">
        <f t="shared" si="154"/>
        <v>50</v>
      </c>
      <c r="BN103" s="721">
        <f t="shared" si="155"/>
        <v>50</v>
      </c>
      <c r="BO103" s="694">
        <f t="shared" si="156"/>
        <v>50</v>
      </c>
      <c r="BP103" s="721">
        <f t="shared" si="157"/>
        <v>50</v>
      </c>
      <c r="BQ103" s="721">
        <f t="shared" si="158"/>
        <v>238225</v>
      </c>
      <c r="BR103" s="721"/>
      <c r="BS103" s="721"/>
      <c r="BT103" s="721"/>
      <c r="BU103" s="721"/>
      <c r="BV103" s="721"/>
      <c r="BW103" s="721"/>
      <c r="BX103" s="721"/>
      <c r="BY103" s="721"/>
      <c r="BZ103" s="657"/>
      <c r="CA103" s="729"/>
      <c r="CB103" s="729"/>
      <c r="CC103" s="729"/>
      <c r="CD103" s="729"/>
      <c r="CE103" s="729"/>
      <c r="CF103" s="729"/>
      <c r="CG103" s="729"/>
      <c r="CH103" s="729"/>
      <c r="CI103" s="729"/>
      <c r="CJ103" s="729"/>
      <c r="CK103" s="729"/>
      <c r="CL103" s="729"/>
      <c r="CM103" s="729"/>
      <c r="CN103" s="729"/>
      <c r="CO103" s="729"/>
      <c r="CP103" s="729"/>
      <c r="CQ103" s="729"/>
      <c r="CR103" s="729"/>
      <c r="CS103" s="729"/>
      <c r="CT103" s="729"/>
      <c r="CU103" s="729"/>
      <c r="CV103" s="729"/>
      <c r="CW103" s="729"/>
      <c r="CX103" s="729"/>
      <c r="CY103" s="729"/>
      <c r="CZ103" s="729"/>
      <c r="DA103" s="729"/>
      <c r="DB103" s="729"/>
      <c r="DC103" s="729"/>
      <c r="DD103" s="729"/>
      <c r="DE103" s="729"/>
      <c r="DF103" s="729"/>
      <c r="DG103" s="729"/>
      <c r="DH103" s="729"/>
      <c r="DI103" s="729"/>
      <c r="DJ103" s="729"/>
      <c r="DK103" s="729"/>
      <c r="DL103" s="729"/>
      <c r="DM103" s="729"/>
      <c r="DN103" s="729"/>
      <c r="DO103" s="729"/>
      <c r="DP103" s="729"/>
      <c r="DQ103" s="729"/>
      <c r="DR103" s="729"/>
      <c r="DS103" s="729"/>
      <c r="DT103" s="729"/>
      <c r="DU103" s="729"/>
      <c r="DV103" s="729"/>
      <c r="DW103" s="729"/>
      <c r="DX103" s="729"/>
      <c r="DY103" s="729"/>
      <c r="DZ103" s="729"/>
      <c r="EA103" s="729"/>
      <c r="EB103" s="729"/>
      <c r="EC103" s="729"/>
      <c r="ED103" s="729"/>
      <c r="EE103" s="729"/>
      <c r="EF103" s="729"/>
      <c r="EG103" s="729"/>
      <c r="EH103" s="729"/>
      <c r="EI103" s="729"/>
      <c r="EJ103" s="729"/>
      <c r="EK103" s="729"/>
      <c r="EL103" s="729"/>
      <c r="EM103" s="729"/>
      <c r="EN103" s="729"/>
      <c r="EO103" s="729"/>
      <c r="EP103" s="729"/>
      <c r="EQ103" s="729"/>
      <c r="ER103" s="729"/>
      <c r="ES103" s="729"/>
      <c r="ET103" s="729"/>
      <c r="EU103" s="729"/>
      <c r="EV103" s="729"/>
      <c r="EW103" s="729"/>
      <c r="EX103" s="729"/>
      <c r="EY103" s="729"/>
      <c r="EZ103" s="729"/>
      <c r="FA103" s="729"/>
      <c r="FB103" s="729"/>
      <c r="FC103" s="729"/>
      <c r="FD103" s="729"/>
      <c r="FE103" s="729"/>
      <c r="FF103" s="729"/>
      <c r="FG103" s="729"/>
      <c r="FH103" s="729"/>
      <c r="FI103" s="729"/>
      <c r="FJ103" s="729"/>
      <c r="FK103" s="729"/>
      <c r="FL103" s="729"/>
      <c r="FM103" s="729"/>
      <c r="FN103" s="729"/>
      <c r="FO103" s="729"/>
      <c r="FP103" s="729"/>
      <c r="FQ103" s="729"/>
      <c r="FR103" s="729"/>
      <c r="FS103" s="729"/>
      <c r="FT103" s="729"/>
      <c r="FU103" s="729"/>
      <c r="FV103" s="729"/>
      <c r="FW103" s="729"/>
      <c r="FX103" s="729"/>
      <c r="FY103" s="729"/>
      <c r="FZ103" s="729"/>
      <c r="GA103" s="729"/>
      <c r="GB103" s="729"/>
      <c r="GC103" s="729"/>
      <c r="GD103" s="729"/>
      <c r="GE103" s="729"/>
      <c r="GF103" s="729"/>
      <c r="GG103" s="729"/>
      <c r="GH103" s="729"/>
      <c r="GI103" s="729"/>
      <c r="GJ103" s="729"/>
      <c r="GK103" s="729"/>
      <c r="GL103" s="729"/>
      <c r="GM103" s="729"/>
      <c r="GN103" s="729"/>
      <c r="GO103" s="729"/>
      <c r="GP103" s="729"/>
      <c r="GQ103" s="729"/>
      <c r="GR103" s="729"/>
      <c r="GS103" s="729"/>
      <c r="GT103" s="729"/>
      <c r="GU103" s="729"/>
      <c r="GV103" s="729"/>
      <c r="GW103" s="729"/>
      <c r="GX103" s="729"/>
      <c r="GY103" s="729"/>
      <c r="GZ103" s="729"/>
      <c r="HA103" s="729"/>
      <c r="HB103" s="729"/>
      <c r="HC103" s="729"/>
      <c r="HD103" s="729"/>
      <c r="HE103" s="729"/>
      <c r="HF103" s="729"/>
      <c r="HG103" s="729"/>
      <c r="HH103" s="729"/>
      <c r="HI103" s="729"/>
      <c r="HJ103" s="729"/>
      <c r="HK103" s="729"/>
      <c r="HL103" s="729"/>
      <c r="HM103" s="729"/>
      <c r="HN103" s="729"/>
      <c r="HO103" s="729"/>
      <c r="HP103" s="729"/>
      <c r="HQ103" s="729"/>
      <c r="HR103" s="729"/>
      <c r="HS103" s="729"/>
      <c r="HT103" s="729"/>
      <c r="HU103" s="729"/>
      <c r="HV103" s="729"/>
      <c r="HW103" s="729"/>
      <c r="HX103" s="729"/>
      <c r="HY103" s="729"/>
      <c r="HZ103" s="729"/>
      <c r="IA103" s="729"/>
      <c r="IB103" s="729"/>
      <c r="IC103" s="729"/>
      <c r="ID103" s="729"/>
      <c r="IE103" s="729"/>
    </row>
    <row r="104" s="625" customFormat="1" ht="32" customHeight="1" spans="1:239">
      <c r="A104" s="642">
        <v>46010</v>
      </c>
      <c r="B104" s="643" t="s">
        <v>959</v>
      </c>
      <c r="C104" s="644" t="s">
        <v>960</v>
      </c>
      <c r="D104" s="645">
        <v>4500189439</v>
      </c>
      <c r="E104" s="646"/>
      <c r="F104" s="645" t="s">
        <v>1806</v>
      </c>
      <c r="G104" s="649" t="s">
        <v>1633</v>
      </c>
      <c r="H104" s="648" t="s">
        <v>1634</v>
      </c>
      <c r="I104" s="657">
        <v>460</v>
      </c>
      <c r="J104" s="657">
        <v>0</v>
      </c>
      <c r="K104" s="657">
        <v>4</v>
      </c>
      <c r="L104" s="657">
        <f t="shared" si="137"/>
        <v>115</v>
      </c>
      <c r="M104" s="658">
        <v>46055</v>
      </c>
      <c r="N104" s="658">
        <v>46051</v>
      </c>
      <c r="O104" s="659"/>
      <c r="P104" s="659" t="s">
        <v>93</v>
      </c>
      <c r="Q104" s="659" t="s">
        <v>1406</v>
      </c>
      <c r="R104" s="648" t="s">
        <v>1410</v>
      </c>
      <c r="S104" s="666"/>
      <c r="T104" s="666" t="s">
        <v>1411</v>
      </c>
      <c r="U104" s="666"/>
      <c r="V104" s="666"/>
      <c r="W104" s="669" t="s">
        <v>1807</v>
      </c>
      <c r="X104" s="657" t="s">
        <v>113</v>
      </c>
      <c r="Y104" s="681">
        <v>6.9484</v>
      </c>
      <c r="Z104" s="682">
        <f t="shared" si="162"/>
        <v>3196.264</v>
      </c>
      <c r="AA104" s="657"/>
      <c r="AB104" s="649" t="s">
        <v>1636</v>
      </c>
      <c r="AC104" s="657" t="s">
        <v>101</v>
      </c>
      <c r="AD104" s="683"/>
      <c r="AE104" s="683">
        <f>I104</f>
        <v>460</v>
      </c>
      <c r="AF104" s="785"/>
      <c r="AG104" s="683"/>
      <c r="AH104" s="683"/>
      <c r="AI104" s="683"/>
      <c r="AJ104" s="694"/>
      <c r="AK104" s="694">
        <f t="shared" si="166"/>
        <v>460</v>
      </c>
      <c r="AL104" s="694"/>
      <c r="AM104" s="695"/>
      <c r="AN104" s="695"/>
      <c r="AO104" s="705"/>
      <c r="AP104" s="694"/>
      <c r="AQ104" s="694"/>
      <c r="AR104" s="706"/>
      <c r="AS104" s="715"/>
      <c r="AT104" s="694"/>
      <c r="AU104" s="694"/>
      <c r="AV104" s="706">
        <f>I104</f>
        <v>460</v>
      </c>
      <c r="AW104" s="705"/>
      <c r="AX104" s="694"/>
      <c r="AY104" s="694"/>
      <c r="AZ104" s="706"/>
      <c r="BA104" s="705"/>
      <c r="BB104" s="706"/>
      <c r="BC104" s="715"/>
      <c r="BD104" s="694">
        <f t="shared" si="117"/>
        <v>460</v>
      </c>
      <c r="BE104" s="694"/>
      <c r="BF104" s="694">
        <f t="shared" si="183"/>
        <v>460</v>
      </c>
      <c r="BG104" s="694" t="s">
        <v>102</v>
      </c>
      <c r="BH104" s="694"/>
      <c r="BI104" s="694"/>
      <c r="BJ104" s="694"/>
      <c r="BK104" s="694"/>
      <c r="BL104" s="721"/>
      <c r="BM104" s="694"/>
      <c r="BN104" s="721"/>
      <c r="BO104" s="694">
        <f>I104</f>
        <v>460</v>
      </c>
      <c r="BP104" s="721">
        <f>I104</f>
        <v>460</v>
      </c>
      <c r="BQ104" s="721"/>
      <c r="BR104" s="721"/>
      <c r="BS104" s="721"/>
      <c r="BT104" s="721"/>
      <c r="BU104" s="721"/>
      <c r="BV104" s="721"/>
      <c r="BW104" s="721"/>
      <c r="BX104" s="721"/>
      <c r="BY104" s="721"/>
      <c r="BZ104" s="657"/>
      <c r="CA104" s="729"/>
      <c r="CB104" s="729"/>
      <c r="CC104" s="729"/>
      <c r="CD104" s="729"/>
      <c r="CE104" s="729"/>
      <c r="CF104" s="729"/>
      <c r="CG104" s="729"/>
      <c r="CH104" s="729"/>
      <c r="CI104" s="729"/>
      <c r="CJ104" s="729"/>
      <c r="CK104" s="729"/>
      <c r="CL104" s="729"/>
      <c r="CM104" s="729"/>
      <c r="CN104" s="729"/>
      <c r="CO104" s="729"/>
      <c r="CP104" s="729"/>
      <c r="CQ104" s="729"/>
      <c r="CR104" s="729"/>
      <c r="CS104" s="729"/>
      <c r="CT104" s="729"/>
      <c r="CU104" s="729"/>
      <c r="CV104" s="729"/>
      <c r="CW104" s="729"/>
      <c r="CX104" s="729"/>
      <c r="CY104" s="729"/>
      <c r="CZ104" s="729"/>
      <c r="DA104" s="729"/>
      <c r="DB104" s="729"/>
      <c r="DC104" s="729"/>
      <c r="DD104" s="729"/>
      <c r="DE104" s="729"/>
      <c r="DF104" s="729"/>
      <c r="DG104" s="729"/>
      <c r="DH104" s="729"/>
      <c r="DI104" s="729"/>
      <c r="DJ104" s="729"/>
      <c r="DK104" s="729"/>
      <c r="DL104" s="729"/>
      <c r="DM104" s="729"/>
      <c r="DN104" s="729"/>
      <c r="DO104" s="729"/>
      <c r="DP104" s="729"/>
      <c r="DQ104" s="729"/>
      <c r="DR104" s="729"/>
      <c r="DS104" s="729"/>
      <c r="DT104" s="729"/>
      <c r="DU104" s="729"/>
      <c r="DV104" s="729"/>
      <c r="DW104" s="729"/>
      <c r="DX104" s="729"/>
      <c r="DY104" s="729"/>
      <c r="DZ104" s="729"/>
      <c r="EA104" s="729"/>
      <c r="EB104" s="729"/>
      <c r="EC104" s="729"/>
      <c r="ED104" s="729"/>
      <c r="EE104" s="729"/>
      <c r="EF104" s="729"/>
      <c r="EG104" s="729"/>
      <c r="EH104" s="729"/>
      <c r="EI104" s="729"/>
      <c r="EJ104" s="729"/>
      <c r="EK104" s="729"/>
      <c r="EL104" s="729"/>
      <c r="EM104" s="729"/>
      <c r="EN104" s="729"/>
      <c r="EO104" s="729"/>
      <c r="EP104" s="729"/>
      <c r="EQ104" s="729"/>
      <c r="ER104" s="729"/>
      <c r="ES104" s="729"/>
      <c r="ET104" s="729"/>
      <c r="EU104" s="729"/>
      <c r="EV104" s="729"/>
      <c r="EW104" s="729"/>
      <c r="EX104" s="729"/>
      <c r="EY104" s="729"/>
      <c r="EZ104" s="729"/>
      <c r="FA104" s="729"/>
      <c r="FB104" s="729"/>
      <c r="FC104" s="729"/>
      <c r="FD104" s="729"/>
      <c r="FE104" s="729"/>
      <c r="FF104" s="729"/>
      <c r="FG104" s="729"/>
      <c r="FH104" s="729"/>
      <c r="FI104" s="729"/>
      <c r="FJ104" s="729"/>
      <c r="FK104" s="729"/>
      <c r="FL104" s="729"/>
      <c r="FM104" s="729"/>
      <c r="FN104" s="729"/>
      <c r="FO104" s="729"/>
      <c r="FP104" s="729"/>
      <c r="FQ104" s="729"/>
      <c r="FR104" s="729"/>
      <c r="FS104" s="729"/>
      <c r="FT104" s="729"/>
      <c r="FU104" s="729"/>
      <c r="FV104" s="729"/>
      <c r="FW104" s="729"/>
      <c r="FX104" s="729"/>
      <c r="FY104" s="729"/>
      <c r="FZ104" s="729"/>
      <c r="GA104" s="729"/>
      <c r="GB104" s="729"/>
      <c r="GC104" s="729"/>
      <c r="GD104" s="729"/>
      <c r="GE104" s="729"/>
      <c r="GF104" s="729"/>
      <c r="GG104" s="729"/>
      <c r="GH104" s="729"/>
      <c r="GI104" s="729"/>
      <c r="GJ104" s="729"/>
      <c r="GK104" s="729"/>
      <c r="GL104" s="729"/>
      <c r="GM104" s="729"/>
      <c r="GN104" s="729"/>
      <c r="GO104" s="729"/>
      <c r="GP104" s="729"/>
      <c r="GQ104" s="729"/>
      <c r="GR104" s="729"/>
      <c r="GS104" s="729"/>
      <c r="GT104" s="729"/>
      <c r="GU104" s="729"/>
      <c r="GV104" s="729"/>
      <c r="GW104" s="729"/>
      <c r="GX104" s="729"/>
      <c r="GY104" s="729"/>
      <c r="GZ104" s="729"/>
      <c r="HA104" s="729"/>
      <c r="HB104" s="729"/>
      <c r="HC104" s="729"/>
      <c r="HD104" s="729"/>
      <c r="HE104" s="729"/>
      <c r="HF104" s="729"/>
      <c r="HG104" s="729"/>
      <c r="HH104" s="729"/>
      <c r="HI104" s="729"/>
      <c r="HJ104" s="729"/>
      <c r="HK104" s="729"/>
      <c r="HL104" s="729"/>
      <c r="HM104" s="729"/>
      <c r="HN104" s="729"/>
      <c r="HO104" s="729"/>
      <c r="HP104" s="729"/>
      <c r="HQ104" s="729"/>
      <c r="HR104" s="729"/>
      <c r="HS104" s="729"/>
      <c r="HT104" s="729"/>
      <c r="HU104" s="729"/>
      <c r="HV104" s="729"/>
      <c r="HW104" s="729"/>
      <c r="HX104" s="729"/>
      <c r="HY104" s="729"/>
      <c r="HZ104" s="729"/>
      <c r="IA104" s="729"/>
      <c r="IB104" s="729"/>
      <c r="IC104" s="729"/>
      <c r="ID104" s="729"/>
      <c r="IE104" s="729"/>
    </row>
    <row r="105" s="625" customFormat="1" ht="32" customHeight="1" spans="1:239">
      <c r="A105" s="642">
        <v>46010</v>
      </c>
      <c r="B105" s="643" t="s">
        <v>959</v>
      </c>
      <c r="C105" s="644" t="s">
        <v>960</v>
      </c>
      <c r="D105" s="645">
        <v>4500189439</v>
      </c>
      <c r="E105" s="646"/>
      <c r="F105" s="645" t="s">
        <v>1808</v>
      </c>
      <c r="G105" s="649" t="s">
        <v>1573</v>
      </c>
      <c r="H105" s="648" t="s">
        <v>1574</v>
      </c>
      <c r="I105" s="657">
        <v>460</v>
      </c>
      <c r="J105" s="657">
        <v>0</v>
      </c>
      <c r="K105" s="657">
        <v>4</v>
      </c>
      <c r="L105" s="657">
        <f t="shared" si="137"/>
        <v>115</v>
      </c>
      <c r="M105" s="658">
        <v>46055</v>
      </c>
      <c r="N105" s="658">
        <v>46051</v>
      </c>
      <c r="O105" s="659"/>
      <c r="P105" s="659" t="s">
        <v>93</v>
      </c>
      <c r="Q105" s="659" t="s">
        <v>1406</v>
      </c>
      <c r="R105" s="648" t="s">
        <v>1410</v>
      </c>
      <c r="S105" s="666"/>
      <c r="T105" s="666" t="s">
        <v>1411</v>
      </c>
      <c r="U105" s="666"/>
      <c r="V105" s="666"/>
      <c r="W105" s="669" t="s">
        <v>1809</v>
      </c>
      <c r="X105" s="657" t="s">
        <v>113</v>
      </c>
      <c r="Y105" s="681">
        <v>6.9484</v>
      </c>
      <c r="Z105" s="682">
        <f t="shared" si="162"/>
        <v>3196.264</v>
      </c>
      <c r="AA105" s="657"/>
      <c r="AB105" s="649" t="s">
        <v>1638</v>
      </c>
      <c r="AC105" s="657" t="s">
        <v>101</v>
      </c>
      <c r="AD105" s="683"/>
      <c r="AE105" s="683">
        <f>I105</f>
        <v>460</v>
      </c>
      <c r="AF105" s="785"/>
      <c r="AG105" s="683"/>
      <c r="AH105" s="683"/>
      <c r="AI105" s="683"/>
      <c r="AJ105" s="694"/>
      <c r="AK105" s="694">
        <f t="shared" si="166"/>
        <v>460</v>
      </c>
      <c r="AL105" s="694"/>
      <c r="AM105" s="695"/>
      <c r="AN105" s="695"/>
      <c r="AO105" s="705"/>
      <c r="AP105" s="694"/>
      <c r="AQ105" s="694"/>
      <c r="AR105" s="706"/>
      <c r="AS105" s="715"/>
      <c r="AT105" s="694">
        <f>I105</f>
        <v>460</v>
      </c>
      <c r="AU105" s="694"/>
      <c r="AV105" s="695"/>
      <c r="AW105" s="705"/>
      <c r="AX105" s="694"/>
      <c r="AY105" s="694"/>
      <c r="AZ105" s="706"/>
      <c r="BA105" s="705"/>
      <c r="BB105" s="706"/>
      <c r="BC105" s="715"/>
      <c r="BD105" s="694">
        <f t="shared" si="117"/>
        <v>460</v>
      </c>
      <c r="BE105" s="694"/>
      <c r="BF105" s="694">
        <f t="shared" si="183"/>
        <v>460</v>
      </c>
      <c r="BG105" s="694" t="s">
        <v>102</v>
      </c>
      <c r="BH105" s="694"/>
      <c r="BI105" s="694"/>
      <c r="BJ105" s="694"/>
      <c r="BK105" s="694">
        <f>I105</f>
        <v>460</v>
      </c>
      <c r="BL105" s="721">
        <f>I105</f>
        <v>460</v>
      </c>
      <c r="BM105" s="694"/>
      <c r="BN105" s="721"/>
      <c r="BO105" s="694"/>
      <c r="BP105" s="721"/>
      <c r="BQ105" s="721"/>
      <c r="BR105" s="721"/>
      <c r="BS105" s="721"/>
      <c r="BT105" s="721"/>
      <c r="BU105" s="721"/>
      <c r="BV105" s="721"/>
      <c r="BW105" s="721"/>
      <c r="BX105" s="721"/>
      <c r="BY105" s="721"/>
      <c r="BZ105" s="657"/>
      <c r="CA105" s="729"/>
      <c r="CB105" s="729"/>
      <c r="CC105" s="729"/>
      <c r="CD105" s="729"/>
      <c r="CE105" s="729"/>
      <c r="CF105" s="729"/>
      <c r="CG105" s="729"/>
      <c r="CH105" s="729"/>
      <c r="CI105" s="729"/>
      <c r="CJ105" s="729"/>
      <c r="CK105" s="729"/>
      <c r="CL105" s="729"/>
      <c r="CM105" s="729"/>
      <c r="CN105" s="729"/>
      <c r="CO105" s="729"/>
      <c r="CP105" s="729"/>
      <c r="CQ105" s="729"/>
      <c r="CR105" s="729"/>
      <c r="CS105" s="729"/>
      <c r="CT105" s="729"/>
      <c r="CU105" s="729"/>
      <c r="CV105" s="729"/>
      <c r="CW105" s="729"/>
      <c r="CX105" s="729"/>
      <c r="CY105" s="729"/>
      <c r="CZ105" s="729"/>
      <c r="DA105" s="729"/>
      <c r="DB105" s="729"/>
      <c r="DC105" s="729"/>
      <c r="DD105" s="729"/>
      <c r="DE105" s="729"/>
      <c r="DF105" s="729"/>
      <c r="DG105" s="729"/>
      <c r="DH105" s="729"/>
      <c r="DI105" s="729"/>
      <c r="DJ105" s="729"/>
      <c r="DK105" s="729"/>
      <c r="DL105" s="729"/>
      <c r="DM105" s="729"/>
      <c r="DN105" s="729"/>
      <c r="DO105" s="729"/>
      <c r="DP105" s="729"/>
      <c r="DQ105" s="729"/>
      <c r="DR105" s="729"/>
      <c r="DS105" s="729"/>
      <c r="DT105" s="729"/>
      <c r="DU105" s="729"/>
      <c r="DV105" s="729"/>
      <c r="DW105" s="729"/>
      <c r="DX105" s="729"/>
      <c r="DY105" s="729"/>
      <c r="DZ105" s="729"/>
      <c r="EA105" s="729"/>
      <c r="EB105" s="729"/>
      <c r="EC105" s="729"/>
      <c r="ED105" s="729"/>
      <c r="EE105" s="729"/>
      <c r="EF105" s="729"/>
      <c r="EG105" s="729"/>
      <c r="EH105" s="729"/>
      <c r="EI105" s="729"/>
      <c r="EJ105" s="729"/>
      <c r="EK105" s="729"/>
      <c r="EL105" s="729"/>
      <c r="EM105" s="729"/>
      <c r="EN105" s="729"/>
      <c r="EO105" s="729"/>
      <c r="EP105" s="729"/>
      <c r="EQ105" s="729"/>
      <c r="ER105" s="729"/>
      <c r="ES105" s="729"/>
      <c r="ET105" s="729"/>
      <c r="EU105" s="729"/>
      <c r="EV105" s="729"/>
      <c r="EW105" s="729"/>
      <c r="EX105" s="729"/>
      <c r="EY105" s="729"/>
      <c r="EZ105" s="729"/>
      <c r="FA105" s="729"/>
      <c r="FB105" s="729"/>
      <c r="FC105" s="729"/>
      <c r="FD105" s="729"/>
      <c r="FE105" s="729"/>
      <c r="FF105" s="729"/>
      <c r="FG105" s="729"/>
      <c r="FH105" s="729"/>
      <c r="FI105" s="729"/>
      <c r="FJ105" s="729"/>
      <c r="FK105" s="729"/>
      <c r="FL105" s="729"/>
      <c r="FM105" s="729"/>
      <c r="FN105" s="729"/>
      <c r="FO105" s="729"/>
      <c r="FP105" s="729"/>
      <c r="FQ105" s="729"/>
      <c r="FR105" s="729"/>
      <c r="FS105" s="729"/>
      <c r="FT105" s="729"/>
      <c r="FU105" s="729"/>
      <c r="FV105" s="729"/>
      <c r="FW105" s="729"/>
      <c r="FX105" s="729"/>
      <c r="FY105" s="729"/>
      <c r="FZ105" s="729"/>
      <c r="GA105" s="729"/>
      <c r="GB105" s="729"/>
      <c r="GC105" s="729"/>
      <c r="GD105" s="729"/>
      <c r="GE105" s="729"/>
      <c r="GF105" s="729"/>
      <c r="GG105" s="729"/>
      <c r="GH105" s="729"/>
      <c r="GI105" s="729"/>
      <c r="GJ105" s="729"/>
      <c r="GK105" s="729"/>
      <c r="GL105" s="729"/>
      <c r="GM105" s="729"/>
      <c r="GN105" s="729"/>
      <c r="GO105" s="729"/>
      <c r="GP105" s="729"/>
      <c r="GQ105" s="729"/>
      <c r="GR105" s="729"/>
      <c r="GS105" s="729"/>
      <c r="GT105" s="729"/>
      <c r="GU105" s="729"/>
      <c r="GV105" s="729"/>
      <c r="GW105" s="729"/>
      <c r="GX105" s="729"/>
      <c r="GY105" s="729"/>
      <c r="GZ105" s="729"/>
      <c r="HA105" s="729"/>
      <c r="HB105" s="729"/>
      <c r="HC105" s="729"/>
      <c r="HD105" s="729"/>
      <c r="HE105" s="729"/>
      <c r="HF105" s="729"/>
      <c r="HG105" s="729"/>
      <c r="HH105" s="729"/>
      <c r="HI105" s="729"/>
      <c r="HJ105" s="729"/>
      <c r="HK105" s="729"/>
      <c r="HL105" s="729"/>
      <c r="HM105" s="729"/>
      <c r="HN105" s="729"/>
      <c r="HO105" s="729"/>
      <c r="HP105" s="729"/>
      <c r="HQ105" s="729"/>
      <c r="HR105" s="729"/>
      <c r="HS105" s="729"/>
      <c r="HT105" s="729"/>
      <c r="HU105" s="729"/>
      <c r="HV105" s="729"/>
      <c r="HW105" s="729"/>
      <c r="HX105" s="729"/>
      <c r="HY105" s="729"/>
      <c r="HZ105" s="729"/>
      <c r="IA105" s="729"/>
      <c r="IB105" s="729"/>
      <c r="IC105" s="729"/>
      <c r="ID105" s="729"/>
      <c r="IE105" s="729"/>
    </row>
    <row r="106" s="625" customFormat="1" ht="32" customHeight="1" spans="1:239">
      <c r="A106" s="642">
        <v>46010</v>
      </c>
      <c r="B106" s="643" t="s">
        <v>959</v>
      </c>
      <c r="C106" s="644" t="s">
        <v>960</v>
      </c>
      <c r="D106" s="645">
        <v>4500189439</v>
      </c>
      <c r="E106" s="646"/>
      <c r="F106" s="645" t="s">
        <v>1810</v>
      </c>
      <c r="G106" s="649" t="s">
        <v>1578</v>
      </c>
      <c r="H106" s="648" t="s">
        <v>1579</v>
      </c>
      <c r="I106" s="657">
        <v>460</v>
      </c>
      <c r="J106" s="657">
        <v>0</v>
      </c>
      <c r="K106" s="657">
        <v>4</v>
      </c>
      <c r="L106" s="657">
        <f t="shared" si="137"/>
        <v>115</v>
      </c>
      <c r="M106" s="658">
        <v>46055</v>
      </c>
      <c r="N106" s="658">
        <v>46051</v>
      </c>
      <c r="O106" s="659"/>
      <c r="P106" s="659" t="s">
        <v>93</v>
      </c>
      <c r="Q106" s="659" t="s">
        <v>1406</v>
      </c>
      <c r="R106" s="648" t="s">
        <v>1410</v>
      </c>
      <c r="S106" s="666"/>
      <c r="T106" s="666" t="s">
        <v>1411</v>
      </c>
      <c r="U106" s="666"/>
      <c r="V106" s="666"/>
      <c r="W106" s="669" t="s">
        <v>1811</v>
      </c>
      <c r="X106" s="657" t="s">
        <v>113</v>
      </c>
      <c r="Y106" s="681">
        <v>6.9484</v>
      </c>
      <c r="Z106" s="682">
        <f t="shared" si="162"/>
        <v>3196.264</v>
      </c>
      <c r="AA106" s="657"/>
      <c r="AB106" s="649" t="s">
        <v>1640</v>
      </c>
      <c r="AC106" s="657" t="s">
        <v>101</v>
      </c>
      <c r="AD106" s="683"/>
      <c r="AE106" s="683">
        <f>I106</f>
        <v>460</v>
      </c>
      <c r="AF106" s="785"/>
      <c r="AG106" s="683"/>
      <c r="AH106" s="683"/>
      <c r="AI106" s="683"/>
      <c r="AJ106" s="694"/>
      <c r="AK106" s="694">
        <f t="shared" si="166"/>
        <v>460</v>
      </c>
      <c r="AL106" s="694"/>
      <c r="AM106" s="695"/>
      <c r="AN106" s="695"/>
      <c r="AO106" s="705"/>
      <c r="AP106" s="694"/>
      <c r="AQ106" s="694">
        <f>I106</f>
        <v>460</v>
      </c>
      <c r="AR106" s="706"/>
      <c r="AS106" s="715"/>
      <c r="AT106" s="694"/>
      <c r="AU106" s="694"/>
      <c r="AV106" s="695"/>
      <c r="AW106" s="705"/>
      <c r="AX106" s="694"/>
      <c r="AY106" s="694"/>
      <c r="AZ106" s="706"/>
      <c r="BA106" s="705"/>
      <c r="BB106" s="706"/>
      <c r="BC106" s="715"/>
      <c r="BD106" s="694">
        <f t="shared" si="117"/>
        <v>460</v>
      </c>
      <c r="BE106" s="694"/>
      <c r="BF106" s="694">
        <f t="shared" si="183"/>
        <v>460</v>
      </c>
      <c r="BG106" s="694" t="s">
        <v>102</v>
      </c>
      <c r="BH106" s="694"/>
      <c r="BI106" s="694"/>
      <c r="BJ106" s="694"/>
      <c r="BK106" s="694"/>
      <c r="BL106" s="721"/>
      <c r="BM106" s="694">
        <f>I106</f>
        <v>460</v>
      </c>
      <c r="BN106" s="721">
        <f>I106</f>
        <v>460</v>
      </c>
      <c r="BO106" s="694"/>
      <c r="BP106" s="721"/>
      <c r="BQ106" s="721"/>
      <c r="BR106" s="721"/>
      <c r="BS106" s="721"/>
      <c r="BT106" s="721"/>
      <c r="BU106" s="721"/>
      <c r="BV106" s="721"/>
      <c r="BW106" s="721"/>
      <c r="BX106" s="721"/>
      <c r="BY106" s="721"/>
      <c r="BZ106" s="657"/>
      <c r="CA106" s="729"/>
      <c r="CB106" s="729"/>
      <c r="CC106" s="729"/>
      <c r="CD106" s="729"/>
      <c r="CE106" s="729"/>
      <c r="CF106" s="729"/>
      <c r="CG106" s="729"/>
      <c r="CH106" s="729"/>
      <c r="CI106" s="729"/>
      <c r="CJ106" s="729"/>
      <c r="CK106" s="729"/>
      <c r="CL106" s="729"/>
      <c r="CM106" s="729"/>
      <c r="CN106" s="729"/>
      <c r="CO106" s="729"/>
      <c r="CP106" s="729"/>
      <c r="CQ106" s="729"/>
      <c r="CR106" s="729"/>
      <c r="CS106" s="729"/>
      <c r="CT106" s="729"/>
      <c r="CU106" s="729"/>
      <c r="CV106" s="729"/>
      <c r="CW106" s="729"/>
      <c r="CX106" s="729"/>
      <c r="CY106" s="729"/>
      <c r="CZ106" s="729"/>
      <c r="DA106" s="729"/>
      <c r="DB106" s="729"/>
      <c r="DC106" s="729"/>
      <c r="DD106" s="729"/>
      <c r="DE106" s="729"/>
      <c r="DF106" s="729"/>
      <c r="DG106" s="729"/>
      <c r="DH106" s="729"/>
      <c r="DI106" s="729"/>
      <c r="DJ106" s="729"/>
      <c r="DK106" s="729"/>
      <c r="DL106" s="729"/>
      <c r="DM106" s="729"/>
      <c r="DN106" s="729"/>
      <c r="DO106" s="729"/>
      <c r="DP106" s="729"/>
      <c r="DQ106" s="729"/>
      <c r="DR106" s="729"/>
      <c r="DS106" s="729"/>
      <c r="DT106" s="729"/>
      <c r="DU106" s="729"/>
      <c r="DV106" s="729"/>
      <c r="DW106" s="729"/>
      <c r="DX106" s="729"/>
      <c r="DY106" s="729"/>
      <c r="DZ106" s="729"/>
      <c r="EA106" s="729"/>
      <c r="EB106" s="729"/>
      <c r="EC106" s="729"/>
      <c r="ED106" s="729"/>
      <c r="EE106" s="729"/>
      <c r="EF106" s="729"/>
      <c r="EG106" s="729"/>
      <c r="EH106" s="729"/>
      <c r="EI106" s="729"/>
      <c r="EJ106" s="729"/>
      <c r="EK106" s="729"/>
      <c r="EL106" s="729"/>
      <c r="EM106" s="729"/>
      <c r="EN106" s="729"/>
      <c r="EO106" s="729"/>
      <c r="EP106" s="729"/>
      <c r="EQ106" s="729"/>
      <c r="ER106" s="729"/>
      <c r="ES106" s="729"/>
      <c r="ET106" s="729"/>
      <c r="EU106" s="729"/>
      <c r="EV106" s="729"/>
      <c r="EW106" s="729"/>
      <c r="EX106" s="729"/>
      <c r="EY106" s="729"/>
      <c r="EZ106" s="729"/>
      <c r="FA106" s="729"/>
      <c r="FB106" s="729"/>
      <c r="FC106" s="729"/>
      <c r="FD106" s="729"/>
      <c r="FE106" s="729"/>
      <c r="FF106" s="729"/>
      <c r="FG106" s="729"/>
      <c r="FH106" s="729"/>
      <c r="FI106" s="729"/>
      <c r="FJ106" s="729"/>
      <c r="FK106" s="729"/>
      <c r="FL106" s="729"/>
      <c r="FM106" s="729"/>
      <c r="FN106" s="729"/>
      <c r="FO106" s="729"/>
      <c r="FP106" s="729"/>
      <c r="FQ106" s="729"/>
      <c r="FR106" s="729"/>
      <c r="FS106" s="729"/>
      <c r="FT106" s="729"/>
      <c r="FU106" s="729"/>
      <c r="FV106" s="729"/>
      <c r="FW106" s="729"/>
      <c r="FX106" s="729"/>
      <c r="FY106" s="729"/>
      <c r="FZ106" s="729"/>
      <c r="GA106" s="729"/>
      <c r="GB106" s="729"/>
      <c r="GC106" s="729"/>
      <c r="GD106" s="729"/>
      <c r="GE106" s="729"/>
      <c r="GF106" s="729"/>
      <c r="GG106" s="729"/>
      <c r="GH106" s="729"/>
      <c r="GI106" s="729"/>
      <c r="GJ106" s="729"/>
      <c r="GK106" s="729"/>
      <c r="GL106" s="729"/>
      <c r="GM106" s="729"/>
      <c r="GN106" s="729"/>
      <c r="GO106" s="729"/>
      <c r="GP106" s="729"/>
      <c r="GQ106" s="729"/>
      <c r="GR106" s="729"/>
      <c r="GS106" s="729"/>
      <c r="GT106" s="729"/>
      <c r="GU106" s="729"/>
      <c r="GV106" s="729"/>
      <c r="GW106" s="729"/>
      <c r="GX106" s="729"/>
      <c r="GY106" s="729"/>
      <c r="GZ106" s="729"/>
      <c r="HA106" s="729"/>
      <c r="HB106" s="729"/>
      <c r="HC106" s="729"/>
      <c r="HD106" s="729"/>
      <c r="HE106" s="729"/>
      <c r="HF106" s="729"/>
      <c r="HG106" s="729"/>
      <c r="HH106" s="729"/>
      <c r="HI106" s="729"/>
      <c r="HJ106" s="729"/>
      <c r="HK106" s="729"/>
      <c r="HL106" s="729"/>
      <c r="HM106" s="729"/>
      <c r="HN106" s="729"/>
      <c r="HO106" s="729"/>
      <c r="HP106" s="729"/>
      <c r="HQ106" s="729"/>
      <c r="HR106" s="729"/>
      <c r="HS106" s="729"/>
      <c r="HT106" s="729"/>
      <c r="HU106" s="729"/>
      <c r="HV106" s="729"/>
      <c r="HW106" s="729"/>
      <c r="HX106" s="729"/>
      <c r="HY106" s="729"/>
      <c r="HZ106" s="729"/>
      <c r="IA106" s="729"/>
      <c r="IB106" s="729"/>
      <c r="IC106" s="729"/>
      <c r="ID106" s="729"/>
      <c r="IE106" s="729"/>
    </row>
    <row r="107" s="629" customFormat="1" ht="32" customHeight="1" spans="1:239">
      <c r="A107" s="750">
        <v>45993</v>
      </c>
      <c r="B107" s="751" t="s">
        <v>1383</v>
      </c>
      <c r="C107" s="752" t="s">
        <v>606</v>
      </c>
      <c r="D107" s="725">
        <v>4500187691</v>
      </c>
      <c r="E107" s="753" t="s">
        <v>1421</v>
      </c>
      <c r="F107" s="725" t="s">
        <v>1812</v>
      </c>
      <c r="G107" s="754" t="s">
        <v>1461</v>
      </c>
      <c r="H107" s="755" t="s">
        <v>84</v>
      </c>
      <c r="I107" s="727">
        <v>1500</v>
      </c>
      <c r="J107" s="727">
        <v>0</v>
      </c>
      <c r="K107" s="727">
        <v>4</v>
      </c>
      <c r="L107" s="727">
        <f t="shared" si="137"/>
        <v>375</v>
      </c>
      <c r="M107" s="771">
        <v>46132</v>
      </c>
      <c r="N107" s="772">
        <v>46128</v>
      </c>
      <c r="O107" s="773"/>
      <c r="P107" s="773"/>
      <c r="Q107" s="773"/>
      <c r="R107" s="755" t="s">
        <v>1423</v>
      </c>
      <c r="S107" s="783"/>
      <c r="T107" s="783" t="s">
        <v>1424</v>
      </c>
      <c r="U107" s="783"/>
      <c r="V107" s="783"/>
      <c r="W107" s="720" t="s">
        <v>1813</v>
      </c>
      <c r="X107" s="727" t="s">
        <v>1090</v>
      </c>
      <c r="Y107" s="804">
        <v>6.8678</v>
      </c>
      <c r="Z107" s="805">
        <f t="shared" si="162"/>
        <v>10301.7</v>
      </c>
      <c r="AA107" s="727"/>
      <c r="AB107" s="754" t="s">
        <v>1689</v>
      </c>
      <c r="AC107" s="727" t="s">
        <v>101</v>
      </c>
      <c r="AD107" s="686"/>
      <c r="AE107" s="686"/>
      <c r="AF107" s="686"/>
      <c r="AG107" s="686">
        <f>I107</f>
        <v>1500</v>
      </c>
      <c r="AH107" s="686"/>
      <c r="AI107" s="686"/>
      <c r="AJ107" s="814"/>
      <c r="AK107" s="814">
        <f t="shared" si="166"/>
        <v>1500</v>
      </c>
      <c r="AL107" s="814"/>
      <c r="AM107" s="815"/>
      <c r="AN107" s="815"/>
      <c r="AO107" s="820"/>
      <c r="AP107" s="814"/>
      <c r="AQ107" s="814">
        <f>I107/4</f>
        <v>375</v>
      </c>
      <c r="AR107" s="821"/>
      <c r="AS107" s="814">
        <f>I107/4</f>
        <v>375</v>
      </c>
      <c r="AT107" s="814">
        <f>I107/4</f>
        <v>375</v>
      </c>
      <c r="AU107" s="814"/>
      <c r="AV107" s="814">
        <f>I107/4</f>
        <v>375</v>
      </c>
      <c r="AW107" s="820"/>
      <c r="AX107" s="814"/>
      <c r="AY107" s="814"/>
      <c r="AZ107" s="821"/>
      <c r="BA107" s="820"/>
      <c r="BB107" s="821"/>
      <c r="BC107" s="824"/>
      <c r="BD107" s="814">
        <f t="shared" si="117"/>
        <v>1500</v>
      </c>
      <c r="BE107" s="814"/>
      <c r="BF107" s="814">
        <f t="shared" si="183"/>
        <v>1500</v>
      </c>
      <c r="BG107" s="814" t="s">
        <v>102</v>
      </c>
      <c r="BH107" s="814"/>
      <c r="BI107" s="814">
        <f>I107/4</f>
        <v>375</v>
      </c>
      <c r="BJ107" s="814">
        <f>I107/4</f>
        <v>375</v>
      </c>
      <c r="BK107" s="814">
        <f>I107/4</f>
        <v>375</v>
      </c>
      <c r="BL107" s="827">
        <f>I107/4</f>
        <v>375</v>
      </c>
      <c r="BM107" s="814">
        <f>I107/4</f>
        <v>375</v>
      </c>
      <c r="BN107" s="827">
        <f>I107/4</f>
        <v>375</v>
      </c>
      <c r="BO107" s="814">
        <f>I107/4</f>
        <v>375</v>
      </c>
      <c r="BP107" s="827">
        <f>I107/4</f>
        <v>375</v>
      </c>
      <c r="BQ107" s="827">
        <f>$BQ$119+BJ107+BL107+BN107+BP107</f>
        <v>239525</v>
      </c>
      <c r="BR107" s="827"/>
      <c r="BS107" s="827"/>
      <c r="BT107" s="827"/>
      <c r="BU107" s="827"/>
      <c r="BV107" s="827"/>
      <c r="BW107" s="827"/>
      <c r="BX107" s="827"/>
      <c r="BY107" s="827"/>
      <c r="BZ107" s="727"/>
      <c r="CA107" s="622"/>
      <c r="CB107" s="622"/>
      <c r="CC107" s="622"/>
      <c r="CD107" s="622"/>
      <c r="CE107" s="622"/>
      <c r="CF107" s="622"/>
      <c r="CG107" s="622"/>
      <c r="CH107" s="622"/>
      <c r="CI107" s="622"/>
      <c r="CJ107" s="622"/>
      <c r="CK107" s="622"/>
      <c r="CL107" s="622"/>
      <c r="CM107" s="622"/>
      <c r="CN107" s="622"/>
      <c r="CO107" s="622"/>
      <c r="CP107" s="622"/>
      <c r="CQ107" s="622"/>
      <c r="CR107" s="622"/>
      <c r="CS107" s="622"/>
      <c r="CT107" s="622"/>
      <c r="CU107" s="622"/>
      <c r="CV107" s="622"/>
      <c r="CW107" s="622"/>
      <c r="CX107" s="622"/>
      <c r="CY107" s="622"/>
      <c r="CZ107" s="622"/>
      <c r="DA107" s="622"/>
      <c r="DB107" s="622"/>
      <c r="DC107" s="622"/>
      <c r="DD107" s="622"/>
      <c r="DE107" s="622"/>
      <c r="DF107" s="622"/>
      <c r="DG107" s="622"/>
      <c r="DH107" s="622"/>
      <c r="DI107" s="622"/>
      <c r="DJ107" s="622"/>
      <c r="DK107" s="622"/>
      <c r="DL107" s="622"/>
      <c r="DM107" s="622"/>
      <c r="DN107" s="622"/>
      <c r="DO107" s="622"/>
      <c r="DP107" s="622"/>
      <c r="DQ107" s="622"/>
      <c r="DR107" s="622"/>
      <c r="DS107" s="622"/>
      <c r="DT107" s="622"/>
      <c r="DU107" s="622"/>
      <c r="DV107" s="622"/>
      <c r="DW107" s="622"/>
      <c r="DX107" s="622"/>
      <c r="DY107" s="622"/>
      <c r="DZ107" s="622"/>
      <c r="EA107" s="622"/>
      <c r="EB107" s="622"/>
      <c r="EC107" s="622"/>
      <c r="ED107" s="622"/>
      <c r="EE107" s="622"/>
      <c r="EF107" s="622"/>
      <c r="EG107" s="622"/>
      <c r="EH107" s="622"/>
      <c r="EI107" s="622"/>
      <c r="EJ107" s="622"/>
      <c r="EK107" s="622"/>
      <c r="EL107" s="622"/>
      <c r="EM107" s="622"/>
      <c r="EN107" s="622"/>
      <c r="EO107" s="622"/>
      <c r="EP107" s="622"/>
      <c r="EQ107" s="622"/>
      <c r="ER107" s="622"/>
      <c r="ES107" s="622"/>
      <c r="ET107" s="622"/>
      <c r="EU107" s="622"/>
      <c r="EV107" s="622"/>
      <c r="EW107" s="622"/>
      <c r="EX107" s="622"/>
      <c r="EY107" s="622"/>
      <c r="EZ107" s="622"/>
      <c r="FA107" s="622"/>
      <c r="FB107" s="622"/>
      <c r="FC107" s="622"/>
      <c r="FD107" s="622"/>
      <c r="FE107" s="622"/>
      <c r="FF107" s="622"/>
      <c r="FG107" s="622"/>
      <c r="FH107" s="622"/>
      <c r="FI107" s="622"/>
      <c r="FJ107" s="622"/>
      <c r="FK107" s="622"/>
      <c r="FL107" s="622"/>
      <c r="FM107" s="622"/>
      <c r="FN107" s="622"/>
      <c r="FO107" s="622"/>
      <c r="FP107" s="622"/>
      <c r="FQ107" s="622"/>
      <c r="FR107" s="622"/>
      <c r="FS107" s="622"/>
      <c r="FT107" s="622"/>
      <c r="FU107" s="622"/>
      <c r="FV107" s="622"/>
      <c r="FW107" s="622"/>
      <c r="FX107" s="622"/>
      <c r="FY107" s="622"/>
      <c r="FZ107" s="622"/>
      <c r="GA107" s="622"/>
      <c r="GB107" s="622"/>
      <c r="GC107" s="622"/>
      <c r="GD107" s="622"/>
      <c r="GE107" s="622"/>
      <c r="GF107" s="622"/>
      <c r="GG107" s="622"/>
      <c r="GH107" s="622"/>
      <c r="GI107" s="622"/>
      <c r="GJ107" s="622"/>
      <c r="GK107" s="622"/>
      <c r="GL107" s="622"/>
      <c r="GM107" s="622"/>
      <c r="GN107" s="622"/>
      <c r="GO107" s="622"/>
      <c r="GP107" s="622"/>
      <c r="GQ107" s="622"/>
      <c r="GR107" s="622"/>
      <c r="GS107" s="622"/>
      <c r="GT107" s="622"/>
      <c r="GU107" s="622"/>
      <c r="GV107" s="622"/>
      <c r="GW107" s="622"/>
      <c r="GX107" s="622"/>
      <c r="GY107" s="622"/>
      <c r="GZ107" s="622"/>
      <c r="HA107" s="622"/>
      <c r="HB107" s="622"/>
      <c r="HC107" s="622"/>
      <c r="HD107" s="622"/>
      <c r="HE107" s="622"/>
      <c r="HF107" s="622"/>
      <c r="HG107" s="622"/>
      <c r="HH107" s="622"/>
      <c r="HI107" s="622"/>
      <c r="HJ107" s="622"/>
      <c r="HK107" s="622"/>
      <c r="HL107" s="622"/>
      <c r="HM107" s="622"/>
      <c r="HN107" s="622"/>
      <c r="HO107" s="622"/>
      <c r="HP107" s="622"/>
      <c r="HQ107" s="622"/>
      <c r="HR107" s="622"/>
      <c r="HS107" s="622"/>
      <c r="HT107" s="622"/>
      <c r="HU107" s="622"/>
      <c r="HV107" s="622"/>
      <c r="HW107" s="622"/>
      <c r="HX107" s="622"/>
      <c r="HY107" s="622"/>
      <c r="HZ107" s="622"/>
      <c r="IA107" s="622"/>
      <c r="IB107" s="622"/>
      <c r="IC107" s="622"/>
      <c r="ID107" s="622"/>
      <c r="IE107" s="622"/>
    </row>
    <row r="108" s="629" customFormat="1" ht="32" customHeight="1" spans="1:239">
      <c r="A108" s="750"/>
      <c r="B108" s="725"/>
      <c r="C108" s="752"/>
      <c r="D108" s="756"/>
      <c r="E108" s="757"/>
      <c r="F108" s="758"/>
      <c r="G108" s="754"/>
      <c r="H108" s="755"/>
      <c r="I108" s="727"/>
      <c r="J108" s="727"/>
      <c r="K108" s="727"/>
      <c r="L108" s="727"/>
      <c r="M108" s="774"/>
      <c r="N108" s="774"/>
      <c r="O108" s="773"/>
      <c r="P108" s="773"/>
      <c r="Q108" s="773"/>
      <c r="R108" s="783"/>
      <c r="S108" s="783"/>
      <c r="T108" s="783"/>
      <c r="U108" s="783"/>
      <c r="V108" s="783"/>
      <c r="W108" s="720"/>
      <c r="X108" s="727"/>
      <c r="Y108" s="804"/>
      <c r="Z108" s="805"/>
      <c r="AA108" s="727"/>
      <c r="AB108" s="727"/>
      <c r="AC108" s="727"/>
      <c r="AD108" s="686"/>
      <c r="AE108" s="686"/>
      <c r="AF108" s="686"/>
      <c r="AG108" s="686"/>
      <c r="AH108" s="686"/>
      <c r="AI108" s="686"/>
      <c r="AJ108" s="814"/>
      <c r="AK108" s="814"/>
      <c r="AL108" s="814"/>
      <c r="AM108" s="814"/>
      <c r="AN108" s="813"/>
      <c r="AO108" s="820"/>
      <c r="AP108" s="814"/>
      <c r="AQ108" s="814"/>
      <c r="AR108" s="821"/>
      <c r="AS108" s="820"/>
      <c r="AT108" s="814"/>
      <c r="AU108" s="814"/>
      <c r="AV108" s="821"/>
      <c r="AW108" s="820"/>
      <c r="AX108" s="814"/>
      <c r="AY108" s="814"/>
      <c r="AZ108" s="821"/>
      <c r="BA108" s="820"/>
      <c r="BB108" s="821"/>
      <c r="BC108" s="824"/>
      <c r="BD108" s="814"/>
      <c r="BE108" s="814"/>
      <c r="BF108" s="814"/>
      <c r="BG108" s="814"/>
      <c r="BH108" s="814"/>
      <c r="BI108" s="814"/>
      <c r="BJ108" s="814"/>
      <c r="BK108" s="814"/>
      <c r="BL108" s="827"/>
      <c r="BM108" s="827"/>
      <c r="BN108" s="827"/>
      <c r="BO108" s="827"/>
      <c r="BP108" s="827"/>
      <c r="BQ108" s="827">
        <f>$BQ$119+BJ108+BL108+BN108+BP108</f>
        <v>238025</v>
      </c>
      <c r="BR108" s="826">
        <f>取消单!BR90-BI108</f>
        <v>16313.5</v>
      </c>
      <c r="BS108" s="826">
        <f>取消单!BS90-BJ108</f>
        <v>-1764</v>
      </c>
      <c r="BT108" s="826">
        <f>取消单!BT90-BK108</f>
        <v>-1764</v>
      </c>
      <c r="BU108" s="826">
        <f>取消单!BU90-BL108</f>
        <v>-1764</v>
      </c>
      <c r="BV108" s="826">
        <f>取消单!BV90-BM108</f>
        <v>-1764</v>
      </c>
      <c r="BW108" s="826">
        <f>取消单!BW90-BN108</f>
        <v>-1764</v>
      </c>
      <c r="BX108" s="826">
        <f>取消单!BX90-BO108</f>
        <v>-1764</v>
      </c>
      <c r="BY108" s="826">
        <f>取消单!BY90-BP108</f>
        <v>-1764</v>
      </c>
      <c r="BZ108" s="727"/>
      <c r="CA108" s="622"/>
      <c r="CB108" s="622"/>
      <c r="CC108" s="622"/>
      <c r="CD108" s="622"/>
      <c r="CE108" s="622"/>
      <c r="CF108" s="622"/>
      <c r="CG108" s="622"/>
      <c r="CH108" s="622"/>
      <c r="CI108" s="622"/>
      <c r="CJ108" s="622"/>
      <c r="CK108" s="622"/>
      <c r="CL108" s="622"/>
      <c r="CM108" s="622"/>
      <c r="CN108" s="622"/>
      <c r="CO108" s="622"/>
      <c r="CP108" s="622"/>
      <c r="CQ108" s="622"/>
      <c r="CR108" s="622"/>
      <c r="CS108" s="622"/>
      <c r="CT108" s="622"/>
      <c r="CU108" s="622"/>
      <c r="CV108" s="622"/>
      <c r="CW108" s="622"/>
      <c r="CX108" s="622"/>
      <c r="CY108" s="622"/>
      <c r="CZ108" s="622"/>
      <c r="DA108" s="622"/>
      <c r="DB108" s="622"/>
      <c r="DC108" s="622"/>
      <c r="DD108" s="622"/>
      <c r="DE108" s="622"/>
      <c r="DF108" s="622"/>
      <c r="DG108" s="622"/>
      <c r="DH108" s="622"/>
      <c r="DI108" s="622"/>
      <c r="DJ108" s="622"/>
      <c r="DK108" s="622"/>
      <c r="DL108" s="622"/>
      <c r="DM108" s="622"/>
      <c r="DN108" s="622"/>
      <c r="DO108" s="622"/>
      <c r="DP108" s="622"/>
      <c r="DQ108" s="622"/>
      <c r="DR108" s="622"/>
      <c r="DS108" s="622"/>
      <c r="DT108" s="622"/>
      <c r="DU108" s="622"/>
      <c r="DV108" s="622"/>
      <c r="DW108" s="622"/>
      <c r="DX108" s="622"/>
      <c r="DY108" s="622"/>
      <c r="DZ108" s="622"/>
      <c r="EA108" s="622"/>
      <c r="EB108" s="622"/>
      <c r="EC108" s="622"/>
      <c r="ED108" s="622"/>
      <c r="EE108" s="622"/>
      <c r="EF108" s="622"/>
      <c r="EG108" s="622"/>
      <c r="EH108" s="622"/>
      <c r="EI108" s="622"/>
      <c r="EJ108" s="622"/>
      <c r="EK108" s="622"/>
      <c r="EL108" s="622"/>
      <c r="EM108" s="622"/>
      <c r="EN108" s="622"/>
      <c r="EO108" s="622"/>
      <c r="EP108" s="622"/>
      <c r="EQ108" s="622"/>
      <c r="ER108" s="622"/>
      <c r="ES108" s="622"/>
      <c r="ET108" s="622"/>
      <c r="EU108" s="622"/>
      <c r="EV108" s="622"/>
      <c r="EW108" s="622"/>
      <c r="EX108" s="622"/>
      <c r="EY108" s="622"/>
      <c r="EZ108" s="622"/>
      <c r="FA108" s="622"/>
      <c r="FB108" s="622"/>
      <c r="FC108" s="622"/>
      <c r="FD108" s="622"/>
      <c r="FE108" s="622"/>
      <c r="FF108" s="622"/>
      <c r="FG108" s="622"/>
      <c r="FH108" s="622"/>
      <c r="FI108" s="622"/>
      <c r="FJ108" s="622"/>
      <c r="FK108" s="622"/>
      <c r="FL108" s="622"/>
      <c r="FM108" s="622"/>
      <c r="FN108" s="622"/>
      <c r="FO108" s="622"/>
      <c r="FP108" s="622"/>
      <c r="FQ108" s="622"/>
      <c r="FR108" s="622"/>
      <c r="FS108" s="622"/>
      <c r="FT108" s="622"/>
      <c r="FU108" s="622"/>
      <c r="FV108" s="622"/>
      <c r="FW108" s="622"/>
      <c r="FX108" s="622"/>
      <c r="FY108" s="622"/>
      <c r="FZ108" s="622"/>
      <c r="GA108" s="622"/>
      <c r="GB108" s="622"/>
      <c r="GC108" s="622"/>
      <c r="GD108" s="622"/>
      <c r="GE108" s="622"/>
      <c r="GF108" s="622"/>
      <c r="GG108" s="622"/>
      <c r="GH108" s="622"/>
      <c r="GI108" s="622"/>
      <c r="GJ108" s="622"/>
      <c r="GK108" s="622"/>
      <c r="GL108" s="622"/>
      <c r="GM108" s="622"/>
      <c r="GN108" s="622"/>
      <c r="GO108" s="622"/>
      <c r="GP108" s="622"/>
      <c r="GQ108" s="622"/>
      <c r="GR108" s="622"/>
      <c r="GS108" s="622"/>
      <c r="GT108" s="622"/>
      <c r="GU108" s="622"/>
      <c r="GV108" s="622"/>
      <c r="GW108" s="622"/>
      <c r="GX108" s="622"/>
      <c r="GY108" s="622"/>
      <c r="GZ108" s="622"/>
      <c r="HA108" s="622"/>
      <c r="HB108" s="622"/>
      <c r="HC108" s="622"/>
      <c r="HD108" s="622"/>
      <c r="HE108" s="622"/>
      <c r="HF108" s="622"/>
      <c r="HG108" s="622"/>
      <c r="HH108" s="622"/>
      <c r="HI108" s="622"/>
      <c r="HJ108" s="622"/>
      <c r="HK108" s="622"/>
      <c r="HL108" s="622"/>
      <c r="HM108" s="622"/>
      <c r="HN108" s="622"/>
      <c r="HO108" s="622"/>
      <c r="HP108" s="622"/>
      <c r="HQ108" s="622"/>
      <c r="HR108" s="622"/>
      <c r="HS108" s="622"/>
      <c r="HT108" s="622"/>
      <c r="HU108" s="622"/>
      <c r="HV108" s="622"/>
      <c r="HW108" s="622"/>
      <c r="HX108" s="622"/>
      <c r="HY108" s="622"/>
      <c r="HZ108" s="622"/>
      <c r="IA108" s="622"/>
      <c r="IB108" s="622"/>
      <c r="IC108" s="622"/>
      <c r="ID108" s="622"/>
      <c r="IE108" s="622"/>
    </row>
    <row r="109" s="629" customFormat="1" ht="32" customHeight="1" spans="1:239">
      <c r="A109" s="750"/>
      <c r="B109" s="725"/>
      <c r="C109" s="752"/>
      <c r="D109" s="756"/>
      <c r="E109" s="757"/>
      <c r="F109" s="758"/>
      <c r="G109" s="754"/>
      <c r="H109" s="755"/>
      <c r="I109" s="727"/>
      <c r="J109" s="727"/>
      <c r="K109" s="727"/>
      <c r="L109" s="727"/>
      <c r="M109" s="774"/>
      <c r="N109" s="774"/>
      <c r="O109" s="773"/>
      <c r="P109" s="773"/>
      <c r="Q109" s="773"/>
      <c r="R109" s="783"/>
      <c r="S109" s="783"/>
      <c r="T109" s="783"/>
      <c r="U109" s="783"/>
      <c r="V109" s="783"/>
      <c r="W109" s="784"/>
      <c r="X109" s="727"/>
      <c r="Y109" s="804"/>
      <c r="Z109" s="805"/>
      <c r="AA109" s="727"/>
      <c r="AB109" s="727"/>
      <c r="AC109" s="727"/>
      <c r="AD109" s="686"/>
      <c r="AE109" s="686"/>
      <c r="AF109" s="686"/>
      <c r="AG109" s="686"/>
      <c r="AH109" s="686"/>
      <c r="AI109" s="686"/>
      <c r="AJ109" s="814"/>
      <c r="AK109" s="814"/>
      <c r="AL109" s="814"/>
      <c r="AM109" s="814"/>
      <c r="AN109" s="813"/>
      <c r="AO109" s="820"/>
      <c r="AP109" s="814"/>
      <c r="AQ109" s="814"/>
      <c r="AR109" s="821"/>
      <c r="AS109" s="820"/>
      <c r="AT109" s="814"/>
      <c r="AU109" s="814"/>
      <c r="AV109" s="821"/>
      <c r="AW109" s="820"/>
      <c r="AX109" s="814"/>
      <c r="AY109" s="814"/>
      <c r="AZ109" s="821"/>
      <c r="BA109" s="820"/>
      <c r="BB109" s="821"/>
      <c r="BC109" s="824"/>
      <c r="BD109" s="814"/>
      <c r="BE109" s="814"/>
      <c r="BF109" s="814"/>
      <c r="BG109" s="814"/>
      <c r="BH109" s="814"/>
      <c r="BI109" s="814"/>
      <c r="BJ109" s="814"/>
      <c r="BK109" s="814"/>
      <c r="BL109" s="827"/>
      <c r="BM109" s="827"/>
      <c r="BN109" s="827"/>
      <c r="BO109" s="827"/>
      <c r="BP109" s="827"/>
      <c r="BQ109" s="827">
        <f>$BQ$119+BJ109+BL109+BN109+BP109</f>
        <v>238025</v>
      </c>
      <c r="BR109" s="826">
        <f t="shared" ref="BR109:BY109" si="190">BR108-BI109</f>
        <v>16313.5</v>
      </c>
      <c r="BS109" s="826">
        <f t="shared" si="190"/>
        <v>-1764</v>
      </c>
      <c r="BT109" s="826">
        <f t="shared" si="190"/>
        <v>-1764</v>
      </c>
      <c r="BU109" s="826">
        <f t="shared" si="190"/>
        <v>-1764</v>
      </c>
      <c r="BV109" s="826">
        <f t="shared" si="190"/>
        <v>-1764</v>
      </c>
      <c r="BW109" s="826">
        <f t="shared" si="190"/>
        <v>-1764</v>
      </c>
      <c r="BX109" s="826">
        <f t="shared" si="190"/>
        <v>-1764</v>
      </c>
      <c r="BY109" s="826">
        <f t="shared" si="190"/>
        <v>-1764</v>
      </c>
      <c r="BZ109" s="727"/>
      <c r="CA109" s="622"/>
      <c r="CB109" s="622"/>
      <c r="CC109" s="622"/>
      <c r="CD109" s="622"/>
      <c r="CE109" s="622"/>
      <c r="CF109" s="622"/>
      <c r="CG109" s="622"/>
      <c r="CH109" s="622"/>
      <c r="CI109" s="622"/>
      <c r="CJ109" s="622"/>
      <c r="CK109" s="622"/>
      <c r="CL109" s="622"/>
      <c r="CM109" s="622"/>
      <c r="CN109" s="622"/>
      <c r="CO109" s="622"/>
      <c r="CP109" s="622"/>
      <c r="CQ109" s="622"/>
      <c r="CR109" s="622"/>
      <c r="CS109" s="622"/>
      <c r="CT109" s="622"/>
      <c r="CU109" s="622"/>
      <c r="CV109" s="622"/>
      <c r="CW109" s="622"/>
      <c r="CX109" s="622"/>
      <c r="CY109" s="622"/>
      <c r="CZ109" s="622"/>
      <c r="DA109" s="622"/>
      <c r="DB109" s="622"/>
      <c r="DC109" s="622"/>
      <c r="DD109" s="622"/>
      <c r="DE109" s="622"/>
      <c r="DF109" s="622"/>
      <c r="DG109" s="622"/>
      <c r="DH109" s="622"/>
      <c r="DI109" s="622"/>
      <c r="DJ109" s="622"/>
      <c r="DK109" s="622"/>
      <c r="DL109" s="622"/>
      <c r="DM109" s="622"/>
      <c r="DN109" s="622"/>
      <c r="DO109" s="622"/>
      <c r="DP109" s="622"/>
      <c r="DQ109" s="622"/>
      <c r="DR109" s="622"/>
      <c r="DS109" s="622"/>
      <c r="DT109" s="622"/>
      <c r="DU109" s="622"/>
      <c r="DV109" s="622"/>
      <c r="DW109" s="622"/>
      <c r="DX109" s="622"/>
      <c r="DY109" s="622"/>
      <c r="DZ109" s="622"/>
      <c r="EA109" s="622"/>
      <c r="EB109" s="622"/>
      <c r="EC109" s="622"/>
      <c r="ED109" s="622"/>
      <c r="EE109" s="622"/>
      <c r="EF109" s="622"/>
      <c r="EG109" s="622"/>
      <c r="EH109" s="622"/>
      <c r="EI109" s="622"/>
      <c r="EJ109" s="622"/>
      <c r="EK109" s="622"/>
      <c r="EL109" s="622"/>
      <c r="EM109" s="622"/>
      <c r="EN109" s="622"/>
      <c r="EO109" s="622"/>
      <c r="EP109" s="622"/>
      <c r="EQ109" s="622"/>
      <c r="ER109" s="622"/>
      <c r="ES109" s="622"/>
      <c r="ET109" s="622"/>
      <c r="EU109" s="622"/>
      <c r="EV109" s="622"/>
      <c r="EW109" s="622"/>
      <c r="EX109" s="622"/>
      <c r="EY109" s="622"/>
      <c r="EZ109" s="622"/>
      <c r="FA109" s="622"/>
      <c r="FB109" s="622"/>
      <c r="FC109" s="622"/>
      <c r="FD109" s="622"/>
      <c r="FE109" s="622"/>
      <c r="FF109" s="622"/>
      <c r="FG109" s="622"/>
      <c r="FH109" s="622"/>
      <c r="FI109" s="622"/>
      <c r="FJ109" s="622"/>
      <c r="FK109" s="622"/>
      <c r="FL109" s="622"/>
      <c r="FM109" s="622"/>
      <c r="FN109" s="622"/>
      <c r="FO109" s="622"/>
      <c r="FP109" s="622"/>
      <c r="FQ109" s="622"/>
      <c r="FR109" s="622"/>
      <c r="FS109" s="622"/>
      <c r="FT109" s="622"/>
      <c r="FU109" s="622"/>
      <c r="FV109" s="622"/>
      <c r="FW109" s="622"/>
      <c r="FX109" s="622"/>
      <c r="FY109" s="622"/>
      <c r="FZ109" s="622"/>
      <c r="GA109" s="622"/>
      <c r="GB109" s="622"/>
      <c r="GC109" s="622"/>
      <c r="GD109" s="622"/>
      <c r="GE109" s="622"/>
      <c r="GF109" s="622"/>
      <c r="GG109" s="622"/>
      <c r="GH109" s="622"/>
      <c r="GI109" s="622"/>
      <c r="GJ109" s="622"/>
      <c r="GK109" s="622"/>
      <c r="GL109" s="622"/>
      <c r="GM109" s="622"/>
      <c r="GN109" s="622"/>
      <c r="GO109" s="622"/>
      <c r="GP109" s="622"/>
      <c r="GQ109" s="622"/>
      <c r="GR109" s="622"/>
      <c r="GS109" s="622"/>
      <c r="GT109" s="622"/>
      <c r="GU109" s="622"/>
      <c r="GV109" s="622"/>
      <c r="GW109" s="622"/>
      <c r="GX109" s="622"/>
      <c r="GY109" s="622"/>
      <c r="GZ109" s="622"/>
      <c r="HA109" s="622"/>
      <c r="HB109" s="622"/>
      <c r="HC109" s="622"/>
      <c r="HD109" s="622"/>
      <c r="HE109" s="622"/>
      <c r="HF109" s="622"/>
      <c r="HG109" s="622"/>
      <c r="HH109" s="622"/>
      <c r="HI109" s="622"/>
      <c r="HJ109" s="622"/>
      <c r="HK109" s="622"/>
      <c r="HL109" s="622"/>
      <c r="HM109" s="622"/>
      <c r="HN109" s="622"/>
      <c r="HO109" s="622"/>
      <c r="HP109" s="622"/>
      <c r="HQ109" s="622"/>
      <c r="HR109" s="622"/>
      <c r="HS109" s="622"/>
      <c r="HT109" s="622"/>
      <c r="HU109" s="622"/>
      <c r="HV109" s="622"/>
      <c r="HW109" s="622"/>
      <c r="HX109" s="622"/>
      <c r="HY109" s="622"/>
      <c r="HZ109" s="622"/>
      <c r="IA109" s="622"/>
      <c r="IB109" s="622"/>
      <c r="IC109" s="622"/>
      <c r="ID109" s="622"/>
      <c r="IE109" s="622"/>
    </row>
    <row r="110" s="629" customFormat="1" ht="32" customHeight="1" spans="1:239">
      <c r="A110" s="750"/>
      <c r="B110" s="725"/>
      <c r="C110" s="752"/>
      <c r="D110" s="756"/>
      <c r="E110" s="757"/>
      <c r="F110" s="758"/>
      <c r="G110" s="754"/>
      <c r="H110" s="755"/>
      <c r="I110" s="727"/>
      <c r="J110" s="727"/>
      <c r="K110" s="727"/>
      <c r="L110" s="727"/>
      <c r="M110" s="774"/>
      <c r="N110" s="774"/>
      <c r="O110" s="773"/>
      <c r="P110" s="773"/>
      <c r="Q110" s="773"/>
      <c r="R110" s="783"/>
      <c r="S110" s="783"/>
      <c r="T110" s="783"/>
      <c r="U110" s="783"/>
      <c r="V110" s="783"/>
      <c r="W110" s="784"/>
      <c r="X110" s="727"/>
      <c r="Y110" s="804"/>
      <c r="Z110" s="805"/>
      <c r="AA110" s="727"/>
      <c r="AB110" s="727"/>
      <c r="AC110" s="727"/>
      <c r="AD110" s="686"/>
      <c r="AE110" s="686"/>
      <c r="AF110" s="686"/>
      <c r="AG110" s="686"/>
      <c r="AH110" s="686"/>
      <c r="AI110" s="686"/>
      <c r="AJ110" s="814"/>
      <c r="AK110" s="814"/>
      <c r="AL110" s="814"/>
      <c r="AM110" s="814"/>
      <c r="AN110" s="813"/>
      <c r="AO110" s="820"/>
      <c r="AP110" s="814"/>
      <c r="AQ110" s="814"/>
      <c r="AR110" s="821"/>
      <c r="AS110" s="820"/>
      <c r="AT110" s="814"/>
      <c r="AU110" s="814"/>
      <c r="AV110" s="821"/>
      <c r="AW110" s="820"/>
      <c r="AX110" s="814"/>
      <c r="AY110" s="814"/>
      <c r="AZ110" s="821"/>
      <c r="BA110" s="820"/>
      <c r="BB110" s="821"/>
      <c r="BC110" s="824"/>
      <c r="BD110" s="814"/>
      <c r="BE110" s="814"/>
      <c r="BF110" s="814"/>
      <c r="BG110" s="814"/>
      <c r="BH110" s="814"/>
      <c r="BI110" s="814"/>
      <c r="BJ110" s="814"/>
      <c r="BK110" s="814"/>
      <c r="BL110" s="827"/>
      <c r="BM110" s="827"/>
      <c r="BN110" s="827"/>
      <c r="BO110" s="827"/>
      <c r="BP110" s="827"/>
      <c r="BQ110" s="827">
        <f>$BQ$119+BJ110+BL110+BN110+BP110</f>
        <v>238025</v>
      </c>
      <c r="BR110" s="826">
        <f t="shared" ref="BR110:BY110" si="191">BR109-BI110</f>
        <v>16313.5</v>
      </c>
      <c r="BS110" s="826">
        <f t="shared" si="191"/>
        <v>-1764</v>
      </c>
      <c r="BT110" s="826">
        <f t="shared" si="191"/>
        <v>-1764</v>
      </c>
      <c r="BU110" s="826">
        <f t="shared" si="191"/>
        <v>-1764</v>
      </c>
      <c r="BV110" s="826">
        <f t="shared" si="191"/>
        <v>-1764</v>
      </c>
      <c r="BW110" s="826">
        <f t="shared" si="191"/>
        <v>-1764</v>
      </c>
      <c r="BX110" s="826">
        <f t="shared" si="191"/>
        <v>-1764</v>
      </c>
      <c r="BY110" s="826">
        <f t="shared" si="191"/>
        <v>-1764</v>
      </c>
      <c r="BZ110" s="727"/>
      <c r="CA110" s="622"/>
      <c r="CB110" s="622"/>
      <c r="CC110" s="622"/>
      <c r="CD110" s="622"/>
      <c r="CE110" s="622"/>
      <c r="CF110" s="622"/>
      <c r="CG110" s="622"/>
      <c r="CH110" s="622"/>
      <c r="CI110" s="622"/>
      <c r="CJ110" s="622"/>
      <c r="CK110" s="622"/>
      <c r="CL110" s="622"/>
      <c r="CM110" s="622"/>
      <c r="CN110" s="622"/>
      <c r="CO110" s="622"/>
      <c r="CP110" s="622"/>
      <c r="CQ110" s="622"/>
      <c r="CR110" s="622"/>
      <c r="CS110" s="622"/>
      <c r="CT110" s="622"/>
      <c r="CU110" s="622"/>
      <c r="CV110" s="622"/>
      <c r="CW110" s="622"/>
      <c r="CX110" s="622"/>
      <c r="CY110" s="622"/>
      <c r="CZ110" s="622"/>
      <c r="DA110" s="622"/>
      <c r="DB110" s="622"/>
      <c r="DC110" s="622"/>
      <c r="DD110" s="622"/>
      <c r="DE110" s="622"/>
      <c r="DF110" s="622"/>
      <c r="DG110" s="622"/>
      <c r="DH110" s="622"/>
      <c r="DI110" s="622"/>
      <c r="DJ110" s="622"/>
      <c r="DK110" s="622"/>
      <c r="DL110" s="622"/>
      <c r="DM110" s="622"/>
      <c r="DN110" s="622"/>
      <c r="DO110" s="622"/>
      <c r="DP110" s="622"/>
      <c r="DQ110" s="622"/>
      <c r="DR110" s="622"/>
      <c r="DS110" s="622"/>
      <c r="DT110" s="622"/>
      <c r="DU110" s="622"/>
      <c r="DV110" s="622"/>
      <c r="DW110" s="622"/>
      <c r="DX110" s="622"/>
      <c r="DY110" s="622"/>
      <c r="DZ110" s="622"/>
      <c r="EA110" s="622"/>
      <c r="EB110" s="622"/>
      <c r="EC110" s="622"/>
      <c r="ED110" s="622"/>
      <c r="EE110" s="622"/>
      <c r="EF110" s="622"/>
      <c r="EG110" s="622"/>
      <c r="EH110" s="622"/>
      <c r="EI110" s="622"/>
      <c r="EJ110" s="622"/>
      <c r="EK110" s="622"/>
      <c r="EL110" s="622"/>
      <c r="EM110" s="622"/>
      <c r="EN110" s="622"/>
      <c r="EO110" s="622"/>
      <c r="EP110" s="622"/>
      <c r="EQ110" s="622"/>
      <c r="ER110" s="622"/>
      <c r="ES110" s="622"/>
      <c r="ET110" s="622"/>
      <c r="EU110" s="622"/>
      <c r="EV110" s="622"/>
      <c r="EW110" s="622"/>
      <c r="EX110" s="622"/>
      <c r="EY110" s="622"/>
      <c r="EZ110" s="622"/>
      <c r="FA110" s="622"/>
      <c r="FB110" s="622"/>
      <c r="FC110" s="622"/>
      <c r="FD110" s="622"/>
      <c r="FE110" s="622"/>
      <c r="FF110" s="622"/>
      <c r="FG110" s="622"/>
      <c r="FH110" s="622"/>
      <c r="FI110" s="622"/>
      <c r="FJ110" s="622"/>
      <c r="FK110" s="622"/>
      <c r="FL110" s="622"/>
      <c r="FM110" s="622"/>
      <c r="FN110" s="622"/>
      <c r="FO110" s="622"/>
      <c r="FP110" s="622"/>
      <c r="FQ110" s="622"/>
      <c r="FR110" s="622"/>
      <c r="FS110" s="622"/>
      <c r="FT110" s="622"/>
      <c r="FU110" s="622"/>
      <c r="FV110" s="622"/>
      <c r="FW110" s="622"/>
      <c r="FX110" s="622"/>
      <c r="FY110" s="622"/>
      <c r="FZ110" s="622"/>
      <c r="GA110" s="622"/>
      <c r="GB110" s="622"/>
      <c r="GC110" s="622"/>
      <c r="GD110" s="622"/>
      <c r="GE110" s="622"/>
      <c r="GF110" s="622"/>
      <c r="GG110" s="622"/>
      <c r="GH110" s="622"/>
      <c r="GI110" s="622"/>
      <c r="GJ110" s="622"/>
      <c r="GK110" s="622"/>
      <c r="GL110" s="622"/>
      <c r="GM110" s="622"/>
      <c r="GN110" s="622"/>
      <c r="GO110" s="622"/>
      <c r="GP110" s="622"/>
      <c r="GQ110" s="622"/>
      <c r="GR110" s="622"/>
      <c r="GS110" s="622"/>
      <c r="GT110" s="622"/>
      <c r="GU110" s="622"/>
      <c r="GV110" s="622"/>
      <c r="GW110" s="622"/>
      <c r="GX110" s="622"/>
      <c r="GY110" s="622"/>
      <c r="GZ110" s="622"/>
      <c r="HA110" s="622"/>
      <c r="HB110" s="622"/>
      <c r="HC110" s="622"/>
      <c r="HD110" s="622"/>
      <c r="HE110" s="622"/>
      <c r="HF110" s="622"/>
      <c r="HG110" s="622"/>
      <c r="HH110" s="622"/>
      <c r="HI110" s="622"/>
      <c r="HJ110" s="622"/>
      <c r="HK110" s="622"/>
      <c r="HL110" s="622"/>
      <c r="HM110" s="622"/>
      <c r="HN110" s="622"/>
      <c r="HO110" s="622"/>
      <c r="HP110" s="622"/>
      <c r="HQ110" s="622"/>
      <c r="HR110" s="622"/>
      <c r="HS110" s="622"/>
      <c r="HT110" s="622"/>
      <c r="HU110" s="622"/>
      <c r="HV110" s="622"/>
      <c r="HW110" s="622"/>
      <c r="HX110" s="622"/>
      <c r="HY110" s="622"/>
      <c r="HZ110" s="622"/>
      <c r="IA110" s="622"/>
      <c r="IB110" s="622"/>
      <c r="IC110" s="622"/>
      <c r="ID110" s="622"/>
      <c r="IE110" s="622"/>
    </row>
    <row r="111" s="630" customFormat="1" ht="30" customHeight="1" spans="1:69">
      <c r="A111" s="759"/>
      <c r="B111" s="760"/>
      <c r="C111" s="760"/>
      <c r="D111" s="760"/>
      <c r="E111" s="760"/>
      <c r="F111" s="760"/>
      <c r="G111" s="761"/>
      <c r="H111" s="761"/>
      <c r="Z111" s="630">
        <f>SUBTOTAL(9,Z44:Z69)</f>
        <v>154724.5884</v>
      </c>
      <c r="AC111" s="630" t="s">
        <v>77</v>
      </c>
      <c r="AD111" s="630">
        <f t="shared" ref="AD111:AM111" si="192">SUM(AD4:AD110)</f>
        <v>27342</v>
      </c>
      <c r="AE111" s="630">
        <f t="shared" si="192"/>
        <v>22676</v>
      </c>
      <c r="AF111" s="806">
        <f t="shared" si="192"/>
        <v>3836</v>
      </c>
      <c r="AG111" s="630">
        <f t="shared" si="192"/>
        <v>20017</v>
      </c>
      <c r="AH111" s="630">
        <f t="shared" si="192"/>
        <v>3000</v>
      </c>
      <c r="AI111" s="630">
        <f t="shared" si="192"/>
        <v>0</v>
      </c>
      <c r="AJ111" s="630">
        <f t="shared" si="192"/>
        <v>42775</v>
      </c>
      <c r="AK111" s="630">
        <f t="shared" si="192"/>
        <v>28696</v>
      </c>
      <c r="AL111" s="630">
        <f t="shared" si="192"/>
        <v>3000</v>
      </c>
      <c r="AM111" s="630">
        <f t="shared" si="192"/>
        <v>0</v>
      </c>
      <c r="AO111" s="630">
        <f t="shared" ref="AO111:BB111" si="193">SUM(AO4:AO110)</f>
        <v>349.5</v>
      </c>
      <c r="AP111" s="630">
        <f t="shared" si="193"/>
        <v>349.5</v>
      </c>
      <c r="AQ111" s="630">
        <f t="shared" si="193"/>
        <v>20161.25</v>
      </c>
      <c r="AR111" s="630">
        <f t="shared" si="193"/>
        <v>597.5</v>
      </c>
      <c r="AS111" s="630">
        <f t="shared" si="193"/>
        <v>16509.75</v>
      </c>
      <c r="AT111" s="630">
        <f t="shared" si="193"/>
        <v>19805.75</v>
      </c>
      <c r="AU111" s="630">
        <f t="shared" si="193"/>
        <v>0</v>
      </c>
      <c r="AV111" s="630">
        <f t="shared" si="193"/>
        <v>19122.75</v>
      </c>
      <c r="AW111" s="630">
        <f t="shared" si="193"/>
        <v>0</v>
      </c>
      <c r="AX111" s="630">
        <f t="shared" si="193"/>
        <v>0</v>
      </c>
      <c r="AY111" s="630">
        <f t="shared" si="193"/>
        <v>0</v>
      </c>
      <c r="AZ111" s="630">
        <f t="shared" si="193"/>
        <v>0</v>
      </c>
      <c r="BA111" s="630">
        <f t="shared" si="193"/>
        <v>15</v>
      </c>
      <c r="BB111" s="630">
        <f t="shared" si="193"/>
        <v>0</v>
      </c>
      <c r="BD111" s="630">
        <f>SUM(BD4:BD110)</f>
        <v>67598</v>
      </c>
      <c r="BE111" s="630">
        <f>SUM(BE4:BE110)</f>
        <v>6273</v>
      </c>
      <c r="BF111" s="630">
        <f>SUM(BF4:BF110)</f>
        <v>50385</v>
      </c>
      <c r="BG111" s="630">
        <f>SUM(BG4:BG110)</f>
        <v>0</v>
      </c>
      <c r="BI111" s="630">
        <f t="shared" ref="BI111:BP111" si="194">SUM(BI4:BI110)</f>
        <v>16859.25</v>
      </c>
      <c r="BJ111" s="630">
        <f t="shared" si="194"/>
        <v>16859.25</v>
      </c>
      <c r="BK111" s="630">
        <f t="shared" si="194"/>
        <v>20155.25</v>
      </c>
      <c r="BL111" s="630">
        <f t="shared" si="194"/>
        <v>20155.25</v>
      </c>
      <c r="BM111" s="630">
        <f t="shared" si="194"/>
        <v>20161.25</v>
      </c>
      <c r="BN111" s="630">
        <f t="shared" si="194"/>
        <v>20161.25</v>
      </c>
      <c r="BO111" s="630">
        <f t="shared" si="194"/>
        <v>19695.25</v>
      </c>
      <c r="BP111" s="630">
        <f t="shared" si="194"/>
        <v>19695.25</v>
      </c>
      <c r="BQ111" s="630">
        <f>BJ111+BL111+BN111+BP111</f>
        <v>76871</v>
      </c>
    </row>
    <row r="112" s="630" customFormat="1" ht="30" customHeight="1" spans="1:32">
      <c r="A112" s="759"/>
      <c r="B112" s="760"/>
      <c r="C112" s="760"/>
      <c r="D112" s="760"/>
      <c r="E112" s="760"/>
      <c r="F112" s="760"/>
      <c r="G112" s="761"/>
      <c r="H112" s="761"/>
      <c r="AF112" s="806"/>
    </row>
    <row r="113" s="630" customFormat="1" ht="30" customHeight="1" spans="1:68">
      <c r="A113" s="759"/>
      <c r="B113" s="760"/>
      <c r="C113" s="760"/>
      <c r="D113" s="760"/>
      <c r="E113" s="760"/>
      <c r="F113" s="760"/>
      <c r="G113" s="761"/>
      <c r="H113" s="761"/>
      <c r="AB113" s="807"/>
      <c r="AC113" s="630" t="s">
        <v>1426</v>
      </c>
      <c r="AD113" s="630">
        <f>SUM(AD5:AD23)</f>
        <v>6674</v>
      </c>
      <c r="AE113" s="630">
        <f>SUM(AE5:AE23)</f>
        <v>0</v>
      </c>
      <c r="AF113" s="806">
        <f>SUM(AF5:AF23)</f>
        <v>3370</v>
      </c>
      <c r="AG113" s="630">
        <f t="shared" ref="AG113:BP113" si="195">SUM(AG5:AG23)</f>
        <v>0</v>
      </c>
      <c r="AH113" s="630">
        <f t="shared" si="195"/>
        <v>3000</v>
      </c>
      <c r="AI113" s="630">
        <f t="shared" si="195"/>
        <v>0</v>
      </c>
      <c r="AJ113" s="630">
        <f t="shared" si="195"/>
        <v>10044</v>
      </c>
      <c r="AK113" s="630">
        <f t="shared" si="195"/>
        <v>0</v>
      </c>
      <c r="AL113" s="630">
        <f t="shared" si="195"/>
        <v>3000</v>
      </c>
      <c r="AM113" s="630">
        <f t="shared" si="195"/>
        <v>0</v>
      </c>
      <c r="AN113" s="630">
        <f t="shared" si="195"/>
        <v>0</v>
      </c>
      <c r="AO113" s="630">
        <f t="shared" si="195"/>
        <v>349.5</v>
      </c>
      <c r="AP113" s="630">
        <f t="shared" si="195"/>
        <v>349.5</v>
      </c>
      <c r="AQ113" s="630">
        <f t="shared" si="195"/>
        <v>3265.5</v>
      </c>
      <c r="AR113" s="630">
        <f t="shared" si="195"/>
        <v>597.5</v>
      </c>
      <c r="AS113" s="630">
        <f t="shared" si="195"/>
        <v>2910</v>
      </c>
      <c r="AT113" s="630">
        <f t="shared" si="195"/>
        <v>2910</v>
      </c>
      <c r="AU113" s="630">
        <f t="shared" si="195"/>
        <v>0</v>
      </c>
      <c r="AV113" s="630">
        <f t="shared" si="195"/>
        <v>2662</v>
      </c>
      <c r="AW113" s="630">
        <f t="shared" si="195"/>
        <v>0</v>
      </c>
      <c r="AX113" s="630">
        <f t="shared" si="195"/>
        <v>0</v>
      </c>
      <c r="AY113" s="630">
        <f t="shared" si="195"/>
        <v>0</v>
      </c>
      <c r="AZ113" s="630">
        <f t="shared" si="195"/>
        <v>0</v>
      </c>
      <c r="BA113" s="630">
        <f t="shared" si="195"/>
        <v>0</v>
      </c>
      <c r="BB113" s="630">
        <f t="shared" si="195"/>
        <v>0</v>
      </c>
      <c r="BC113" s="630">
        <f t="shared" si="195"/>
        <v>3000</v>
      </c>
      <c r="BD113" s="630">
        <f t="shared" si="195"/>
        <v>7274</v>
      </c>
      <c r="BE113" s="630">
        <f t="shared" si="195"/>
        <v>2770</v>
      </c>
      <c r="BF113" s="630">
        <f t="shared" si="195"/>
        <v>13046</v>
      </c>
      <c r="BG113" s="630">
        <f t="shared" si="195"/>
        <v>0</v>
      </c>
      <c r="BH113" s="630">
        <f t="shared" si="195"/>
        <v>0</v>
      </c>
      <c r="BI113" s="630">
        <f t="shared" si="195"/>
        <v>3259.5</v>
      </c>
      <c r="BJ113" s="630">
        <f t="shared" si="195"/>
        <v>3259.5</v>
      </c>
      <c r="BK113" s="630">
        <f t="shared" si="195"/>
        <v>3259.5</v>
      </c>
      <c r="BL113" s="630">
        <f t="shared" si="195"/>
        <v>3259.5</v>
      </c>
      <c r="BM113" s="630">
        <f t="shared" si="195"/>
        <v>3265.5</v>
      </c>
      <c r="BN113" s="630">
        <f t="shared" si="195"/>
        <v>3265.5</v>
      </c>
      <c r="BO113" s="630">
        <f t="shared" si="195"/>
        <v>3259.5</v>
      </c>
      <c r="BP113" s="630">
        <f t="shared" si="195"/>
        <v>3259.5</v>
      </c>
    </row>
    <row r="114" s="630" customFormat="1" ht="30" customHeight="1" spans="1:68">
      <c r="A114" s="759"/>
      <c r="B114" s="760"/>
      <c r="C114" s="760"/>
      <c r="D114" s="760"/>
      <c r="E114" s="760"/>
      <c r="F114" s="760"/>
      <c r="G114" s="761"/>
      <c r="H114" s="761"/>
      <c r="AB114" s="807"/>
      <c r="AC114" s="630" t="s">
        <v>1427</v>
      </c>
      <c r="AD114" s="630">
        <f>AD111-AD113</f>
        <v>20668</v>
      </c>
      <c r="AE114" s="630">
        <f t="shared" ref="AE114:BP114" si="196">AE111-AE113</f>
        <v>22676</v>
      </c>
      <c r="AF114" s="806">
        <f t="shared" si="196"/>
        <v>466</v>
      </c>
      <c r="AG114" s="630">
        <f t="shared" si="196"/>
        <v>20017</v>
      </c>
      <c r="AH114" s="630">
        <f t="shared" si="196"/>
        <v>0</v>
      </c>
      <c r="AI114" s="630">
        <f t="shared" si="196"/>
        <v>0</v>
      </c>
      <c r="AJ114" s="630">
        <f t="shared" si="196"/>
        <v>32731</v>
      </c>
      <c r="AK114" s="630">
        <f t="shared" si="196"/>
        <v>28696</v>
      </c>
      <c r="AL114" s="630">
        <f t="shared" si="196"/>
        <v>0</v>
      </c>
      <c r="AM114" s="630">
        <f t="shared" si="196"/>
        <v>0</v>
      </c>
      <c r="AN114" s="630">
        <f t="shared" si="196"/>
        <v>0</v>
      </c>
      <c r="AO114" s="630">
        <f t="shared" si="196"/>
        <v>0</v>
      </c>
      <c r="AP114" s="630">
        <f t="shared" si="196"/>
        <v>0</v>
      </c>
      <c r="AQ114" s="630">
        <f t="shared" si="196"/>
        <v>16895.75</v>
      </c>
      <c r="AR114" s="630">
        <f t="shared" si="196"/>
        <v>0</v>
      </c>
      <c r="AS114" s="630">
        <f t="shared" si="196"/>
        <v>13599.75</v>
      </c>
      <c r="AT114" s="630">
        <f t="shared" si="196"/>
        <v>16895.75</v>
      </c>
      <c r="AU114" s="630">
        <f t="shared" si="196"/>
        <v>0</v>
      </c>
      <c r="AV114" s="630">
        <f t="shared" si="196"/>
        <v>16460.75</v>
      </c>
      <c r="AW114" s="630">
        <f t="shared" si="196"/>
        <v>0</v>
      </c>
      <c r="AX114" s="630">
        <f t="shared" si="196"/>
        <v>0</v>
      </c>
      <c r="AY114" s="630">
        <f t="shared" si="196"/>
        <v>0</v>
      </c>
      <c r="AZ114" s="630">
        <f t="shared" si="196"/>
        <v>0</v>
      </c>
      <c r="BA114" s="630">
        <f t="shared" si="196"/>
        <v>15</v>
      </c>
      <c r="BB114" s="630">
        <f t="shared" si="196"/>
        <v>0</v>
      </c>
      <c r="BC114" s="630">
        <f t="shared" si="196"/>
        <v>-3000</v>
      </c>
      <c r="BD114" s="630">
        <f t="shared" si="196"/>
        <v>60324</v>
      </c>
      <c r="BE114" s="630">
        <f t="shared" si="196"/>
        <v>3503</v>
      </c>
      <c r="BF114" s="630">
        <f t="shared" si="196"/>
        <v>37339</v>
      </c>
      <c r="BG114" s="630">
        <f t="shared" si="196"/>
        <v>0</v>
      </c>
      <c r="BH114" s="630">
        <f t="shared" si="196"/>
        <v>0</v>
      </c>
      <c r="BI114" s="630">
        <f t="shared" si="196"/>
        <v>13599.75</v>
      </c>
      <c r="BJ114" s="630">
        <f t="shared" si="196"/>
        <v>13599.75</v>
      </c>
      <c r="BK114" s="630">
        <f t="shared" si="196"/>
        <v>16895.75</v>
      </c>
      <c r="BL114" s="630">
        <f t="shared" si="196"/>
        <v>16895.75</v>
      </c>
      <c r="BM114" s="630">
        <f t="shared" si="196"/>
        <v>16895.75</v>
      </c>
      <c r="BN114" s="630">
        <f t="shared" si="196"/>
        <v>16895.75</v>
      </c>
      <c r="BO114" s="630">
        <f t="shared" si="196"/>
        <v>16435.75</v>
      </c>
      <c r="BP114" s="630">
        <f t="shared" si="196"/>
        <v>16435.75</v>
      </c>
    </row>
    <row r="115" s="631" customFormat="1" ht="30" customHeight="1" spans="1:64">
      <c r="A115" s="762"/>
      <c r="B115" s="632"/>
      <c r="C115" s="632"/>
      <c r="D115" s="632"/>
      <c r="E115" s="632"/>
      <c r="F115" s="632"/>
      <c r="G115" s="763"/>
      <c r="H115" s="763"/>
      <c r="AF115" s="808"/>
      <c r="BK115" s="631" t="s">
        <v>77</v>
      </c>
      <c r="BL115" s="631">
        <f>SUM(BI111,BK111,BM111,BO111)</f>
        <v>76871</v>
      </c>
    </row>
    <row r="116" s="631" customFormat="1" ht="30" customHeight="1" spans="1:64">
      <c r="A116" s="762"/>
      <c r="B116" s="632"/>
      <c r="C116" s="632"/>
      <c r="D116" s="632"/>
      <c r="E116" s="632"/>
      <c r="F116" s="632"/>
      <c r="G116" s="763"/>
      <c r="H116" s="763"/>
      <c r="AF116" s="808"/>
      <c r="BL116" s="631">
        <f>BL115-I113</f>
        <v>76871</v>
      </c>
    </row>
    <row r="117" s="631" customFormat="1" ht="30" customHeight="1" spans="1:32">
      <c r="A117" s="762"/>
      <c r="B117" s="632"/>
      <c r="C117" s="632"/>
      <c r="D117" s="632"/>
      <c r="E117" s="632"/>
      <c r="F117" s="632"/>
      <c r="G117" s="763"/>
      <c r="H117" s="763"/>
      <c r="AF117" s="808"/>
    </row>
    <row r="118" s="631" customFormat="1" ht="30" customHeight="1" spans="1:32">
      <c r="A118" s="762"/>
      <c r="B118" s="632"/>
      <c r="C118" s="632"/>
      <c r="D118" s="632"/>
      <c r="E118" s="632"/>
      <c r="F118" s="632"/>
      <c r="G118" s="763"/>
      <c r="H118" s="763"/>
      <c r="AF118" s="808"/>
    </row>
    <row r="119" s="632" customFormat="1" spans="1:77">
      <c r="A119" s="762"/>
      <c r="F119" s="763"/>
      <c r="BI119" s="828">
        <f t="shared" ref="BI119:BP119" si="197">SUM(BI4:BI6)</f>
        <v>45</v>
      </c>
      <c r="BJ119" s="828">
        <f t="shared" si="197"/>
        <v>45</v>
      </c>
      <c r="BK119" s="828">
        <f t="shared" si="197"/>
        <v>45</v>
      </c>
      <c r="BL119" s="828">
        <f t="shared" si="197"/>
        <v>45</v>
      </c>
      <c r="BM119" s="828">
        <f t="shared" si="197"/>
        <v>51</v>
      </c>
      <c r="BN119" s="828">
        <f t="shared" si="197"/>
        <v>51</v>
      </c>
      <c r="BO119" s="828">
        <f t="shared" si="197"/>
        <v>45</v>
      </c>
      <c r="BP119" s="828">
        <f t="shared" si="197"/>
        <v>45</v>
      </c>
      <c r="BQ119" s="828">
        <f>BR119+BT119+BV119+BX119</f>
        <v>238025</v>
      </c>
      <c r="BR119" s="760">
        <v>52868.25</v>
      </c>
      <c r="BS119" s="760">
        <v>52868.25</v>
      </c>
      <c r="BT119" s="760">
        <v>52996.25</v>
      </c>
      <c r="BU119" s="760">
        <v>52996.25</v>
      </c>
      <c r="BV119" s="760">
        <v>79784.25</v>
      </c>
      <c r="BW119" s="760">
        <v>79784.25</v>
      </c>
      <c r="BX119" s="760">
        <v>52376.25</v>
      </c>
      <c r="BY119" s="760">
        <v>52376.25</v>
      </c>
    </row>
    <row r="120" s="632" customFormat="1" spans="1:77">
      <c r="A120" s="762"/>
      <c r="F120" s="763"/>
      <c r="K120" s="775"/>
      <c r="AB120" s="763"/>
      <c r="BR120" s="760"/>
      <c r="BS120" s="760"/>
      <c r="BT120" s="760"/>
      <c r="BU120" s="760"/>
      <c r="BV120" s="760"/>
      <c r="BW120" s="760"/>
      <c r="BX120" s="760"/>
      <c r="BY120" s="760"/>
    </row>
    <row r="121" s="632" customFormat="1" spans="1:77">
      <c r="A121" s="762"/>
      <c r="F121" s="763"/>
      <c r="G121" s="763"/>
      <c r="H121" s="763"/>
      <c r="K121" s="775"/>
      <c r="AB121" s="763"/>
      <c r="BR121" s="760"/>
      <c r="BS121" s="760"/>
      <c r="BT121" s="760"/>
      <c r="BU121" s="760"/>
      <c r="BV121" s="760"/>
      <c r="BW121" s="760"/>
      <c r="BX121" s="760"/>
      <c r="BY121" s="760"/>
    </row>
    <row r="122" s="632" customFormat="1" spans="1:28">
      <c r="A122" s="762"/>
      <c r="F122" s="763"/>
      <c r="AB122" s="763"/>
    </row>
    <row r="123" s="632" customFormat="1" spans="1:28">
      <c r="A123" s="762"/>
      <c r="F123" s="763"/>
      <c r="H123" s="763"/>
      <c r="I123" s="763"/>
      <c r="AB123" s="763"/>
    </row>
    <row r="124" s="632" customFormat="1" spans="1:28">
      <c r="A124" s="762"/>
      <c r="F124" s="763"/>
      <c r="AB124" s="763"/>
    </row>
    <row r="125" s="632" customFormat="1" spans="1:28">
      <c r="A125" s="762"/>
      <c r="F125" s="763"/>
      <c r="AB125" s="763"/>
    </row>
    <row r="126" s="632" customFormat="1" spans="1:28">
      <c r="A126" s="762"/>
      <c r="F126" s="763"/>
      <c r="AB126" s="763"/>
    </row>
    <row r="127" s="632" customFormat="1" spans="1:28">
      <c r="A127" s="762"/>
      <c r="F127" s="763"/>
      <c r="AB127" s="763"/>
    </row>
    <row r="128" s="632" customFormat="1" spans="1:28">
      <c r="A128" s="762"/>
      <c r="F128" s="763"/>
      <c r="AB128" s="763"/>
    </row>
    <row r="129" s="632" customFormat="1" spans="1:28">
      <c r="A129" s="762"/>
      <c r="F129" s="763"/>
      <c r="AB129" s="763"/>
    </row>
    <row r="130" s="632" customFormat="1" spans="1:28">
      <c r="A130" s="762"/>
      <c r="F130" s="763"/>
      <c r="AB130" s="763"/>
    </row>
    <row r="131" s="632" customFormat="1" spans="1:28">
      <c r="A131" s="762"/>
      <c r="F131" s="763"/>
      <c r="AB131" s="763"/>
    </row>
    <row r="132" s="632" customFormat="1" spans="1:28">
      <c r="A132" s="762"/>
      <c r="F132" s="763"/>
      <c r="AB132" s="763"/>
    </row>
    <row r="133" s="632" customFormat="1" spans="1:28">
      <c r="A133" s="762"/>
      <c r="F133" s="763"/>
      <c r="AB133" s="763"/>
    </row>
    <row r="134" s="632" customFormat="1" spans="1:28">
      <c r="A134" s="762"/>
      <c r="F134" s="763"/>
      <c r="AB134" s="763"/>
    </row>
    <row r="135" s="632" customFormat="1" spans="1:28">
      <c r="A135" s="762"/>
      <c r="F135" s="763"/>
      <c r="AB135" s="763"/>
    </row>
    <row r="136" s="632" customFormat="1" spans="1:28">
      <c r="A136" s="762"/>
      <c r="F136" s="763"/>
      <c r="AB136" s="763"/>
    </row>
    <row r="137" s="632" customFormat="1" spans="1:28">
      <c r="A137" s="762"/>
      <c r="F137" s="763"/>
      <c r="AB137" s="763"/>
    </row>
    <row r="138" s="632" customFormat="1" spans="1:28">
      <c r="A138" s="762"/>
      <c r="F138" s="763"/>
      <c r="AB138" s="763"/>
    </row>
    <row r="139" s="632" customFormat="1" spans="1:28">
      <c r="A139" s="762"/>
      <c r="B139" s="763"/>
      <c r="C139" s="763"/>
      <c r="F139" s="763"/>
      <c r="I139" s="763"/>
      <c r="J139" s="763"/>
      <c r="AB139" s="763"/>
    </row>
    <row r="140" s="632" customFormat="1" spans="1:28">
      <c r="A140" s="762"/>
      <c r="F140" s="763"/>
      <c r="AB140" s="763"/>
    </row>
    <row r="141" s="632" customFormat="1" spans="1:28">
      <c r="A141" s="762"/>
      <c r="F141" s="763"/>
      <c r="AB141" s="763"/>
    </row>
    <row r="142" s="632" customFormat="1" spans="1:28">
      <c r="A142" s="762"/>
      <c r="F142" s="763"/>
      <c r="AB142" s="763"/>
    </row>
    <row r="143" s="632" customFormat="1" spans="1:28">
      <c r="A143" s="762"/>
      <c r="F143" s="763"/>
      <c r="AB143" s="763"/>
    </row>
    <row r="144" s="632" customFormat="1" spans="1:28">
      <c r="A144" s="762"/>
      <c r="F144" s="763"/>
      <c r="AB144" s="763"/>
    </row>
    <row r="145" s="632" customFormat="1" spans="1:28">
      <c r="A145" s="762"/>
      <c r="F145" s="763"/>
      <c r="AB145" s="763"/>
    </row>
    <row r="146" s="632" customFormat="1" spans="1:28">
      <c r="A146" s="762"/>
      <c r="F146" s="763"/>
      <c r="AB146" s="763"/>
    </row>
    <row r="147" s="632" customFormat="1" spans="1:28">
      <c r="A147" s="762"/>
      <c r="F147" s="763"/>
      <c r="AB147" s="763"/>
    </row>
    <row r="148" s="632" customFormat="1" spans="1:28">
      <c r="A148" s="762"/>
      <c r="F148" s="763"/>
      <c r="AB148" s="763"/>
    </row>
    <row r="149" s="632" customFormat="1" spans="1:28">
      <c r="A149" s="762"/>
      <c r="F149" s="763"/>
      <c r="AB149" s="763"/>
    </row>
    <row r="150" s="632" customFormat="1" spans="1:28">
      <c r="A150" s="762"/>
      <c r="F150" s="763"/>
      <c r="AB150" s="763"/>
    </row>
    <row r="151" s="632" customFormat="1" spans="1:28">
      <c r="A151" s="762"/>
      <c r="F151" s="763"/>
      <c r="AB151" s="763"/>
    </row>
    <row r="152" s="632" customFormat="1" spans="1:28">
      <c r="A152" s="762"/>
      <c r="F152" s="763"/>
      <c r="AB152" s="763"/>
    </row>
    <row r="153" s="632" customFormat="1" spans="1:28">
      <c r="A153" s="762"/>
      <c r="F153" s="763"/>
      <c r="AB153" s="763"/>
    </row>
  </sheetData>
  <sheetProtection selectLockedCells="1" autoFilter="0"/>
  <autoFilter xmlns:etc="http://www.wps.cn/officeDocument/2017/etCustomData" ref="A3:XEY110" etc:filterBottomFollowUsedRange="0">
    <extLst/>
  </autoFilter>
  <mergeCells count="9">
    <mergeCell ref="R2:V2"/>
    <mergeCell ref="AD2:AI2"/>
    <mergeCell ref="AJ2:AM2"/>
    <mergeCell ref="AO2:AR2"/>
    <mergeCell ref="AS2:AV2"/>
    <mergeCell ref="AW2:AZ2"/>
    <mergeCell ref="BA2:BB2"/>
    <mergeCell ref="BD2:BE2"/>
    <mergeCell ref="A1:I2"/>
  </mergeCells>
  <conditionalFormatting sqref="U3">
    <cfRule type="containsText" dxfId="0" priority="740" operator="between" text="欠">
      <formula>NOT(ISERROR(SEARCH("欠",U3)))</formula>
    </cfRule>
  </conditionalFormatting>
  <conditionalFormatting sqref="R4:T4">
    <cfRule type="containsText" dxfId="0" priority="712" operator="between" text="欠">
      <formula>NOT(ISERROR(SEARCH("欠",R4)))</formula>
    </cfRule>
  </conditionalFormatting>
  <conditionalFormatting sqref="U4">
    <cfRule type="containsText" dxfId="0" priority="716" operator="between" text="欠">
      <formula>NOT(ISERROR(SEARCH("欠",U4)))</formula>
    </cfRule>
  </conditionalFormatting>
  <conditionalFormatting sqref="R5">
    <cfRule type="containsText" dxfId="0" priority="701" operator="between" text="欠">
      <formula>NOT(ISERROR(SEARCH("欠",R5)))</formula>
    </cfRule>
  </conditionalFormatting>
  <conditionalFormatting sqref="S5">
    <cfRule type="containsText" dxfId="0" priority="700" operator="between" text="欠">
      <formula>NOT(ISERROR(SEARCH("欠",S5)))</formula>
    </cfRule>
  </conditionalFormatting>
  <conditionalFormatting sqref="T5">
    <cfRule type="containsText" dxfId="0" priority="699" operator="between" text="欠">
      <formula>NOT(ISERROR(SEARCH("欠",T5)))</formula>
    </cfRule>
  </conditionalFormatting>
  <conditionalFormatting sqref="U5">
    <cfRule type="containsText" dxfId="0" priority="702" operator="between" text="欠">
      <formula>NOT(ISERROR(SEARCH("欠",U5)))</formula>
    </cfRule>
  </conditionalFormatting>
  <conditionalFormatting sqref="R6">
    <cfRule type="containsText" dxfId="0" priority="610" operator="between" text="欠">
      <formula>NOT(ISERROR(SEARCH("欠",R6)))</formula>
    </cfRule>
  </conditionalFormatting>
  <conditionalFormatting sqref="S6">
    <cfRule type="containsText" dxfId="0" priority="416" operator="between" text="欠">
      <formula>NOT(ISERROR(SEARCH("欠",S6)))</formula>
    </cfRule>
  </conditionalFormatting>
  <conditionalFormatting sqref="T6">
    <cfRule type="containsText" dxfId="0" priority="466" operator="between" text="欠">
      <formula>NOT(ISERROR(SEARCH("欠",T6)))</formula>
    </cfRule>
  </conditionalFormatting>
  <conditionalFormatting sqref="U6">
    <cfRule type="containsText" dxfId="0" priority="738" operator="between" text="欠">
      <formula>NOT(ISERROR(SEARCH("欠",U6)))</formula>
    </cfRule>
  </conditionalFormatting>
  <conditionalFormatting sqref="T7">
    <cfRule type="containsText" dxfId="0" priority="408" operator="between" text="欠">
      <formula>NOT(ISERROR(SEARCH("欠",T7)))</formula>
    </cfRule>
  </conditionalFormatting>
  <conditionalFormatting sqref="T8">
    <cfRule type="containsText" dxfId="0" priority="404" operator="between" text="欠">
      <formula>NOT(ISERROR(SEARCH("欠",T8)))</formula>
    </cfRule>
  </conditionalFormatting>
  <conditionalFormatting sqref="T9">
    <cfRule type="containsText" dxfId="0" priority="365" operator="between" text="欠">
      <formula>NOT(ISERROR(SEARCH("欠",T9)))</formula>
    </cfRule>
  </conditionalFormatting>
  <conditionalFormatting sqref="R10">
    <cfRule type="containsText" dxfId="0" priority="373" operator="between" text="欠">
      <formula>NOT(ISERROR(SEARCH("欠",R10)))</formula>
    </cfRule>
  </conditionalFormatting>
  <conditionalFormatting sqref="S10">
    <cfRule type="containsText" dxfId="0" priority="374" operator="between" text="欠">
      <formula>NOT(ISERROR(SEARCH("欠",S10)))</formula>
    </cfRule>
  </conditionalFormatting>
  <conditionalFormatting sqref="T10">
    <cfRule type="containsText" dxfId="0" priority="375" operator="between" text="欠">
      <formula>NOT(ISERROR(SEARCH("欠",T10)))</formula>
    </cfRule>
  </conditionalFormatting>
  <conditionalFormatting sqref="U10">
    <cfRule type="containsText" dxfId="0" priority="380" operator="between" text="欠">
      <formula>NOT(ISERROR(SEARCH("欠",U10)))</formula>
    </cfRule>
  </conditionalFormatting>
  <conditionalFormatting sqref="S11">
    <cfRule type="containsText" dxfId="0" priority="383" operator="between" text="欠">
      <formula>NOT(ISERROR(SEARCH("欠",S11)))</formula>
    </cfRule>
  </conditionalFormatting>
  <conditionalFormatting sqref="T11">
    <cfRule type="containsText" dxfId="0" priority="381" operator="between" text="欠">
      <formula>NOT(ISERROR(SEARCH("欠",T11)))</formula>
    </cfRule>
  </conditionalFormatting>
  <conditionalFormatting sqref="R12">
    <cfRule type="containsText" dxfId="0" priority="364" operator="between" text="欠">
      <formula>NOT(ISERROR(SEARCH("欠",R12)))</formula>
    </cfRule>
  </conditionalFormatting>
  <conditionalFormatting sqref="R13">
    <cfRule type="containsText" dxfId="0" priority="363" operator="between" text="欠">
      <formula>NOT(ISERROR(SEARCH("欠",R13)))</formula>
    </cfRule>
  </conditionalFormatting>
  <conditionalFormatting sqref="R14">
    <cfRule type="containsText" dxfId="0" priority="362" operator="between" text="欠">
      <formula>NOT(ISERROR(SEARCH("欠",R14)))</formula>
    </cfRule>
  </conditionalFormatting>
  <conditionalFormatting sqref="S14">
    <cfRule type="containsText" dxfId="0" priority="360" operator="between" text="欠">
      <formula>NOT(ISERROR(SEARCH("欠",S14)))</formula>
    </cfRule>
  </conditionalFormatting>
  <conditionalFormatting sqref="T14">
    <cfRule type="containsText" dxfId="0" priority="361" operator="between" text="欠">
      <formula>NOT(ISERROR(SEARCH("欠",T14)))</formula>
    </cfRule>
  </conditionalFormatting>
  <conditionalFormatting sqref="T16">
    <cfRule type="containsText" dxfId="0" priority="396" operator="between" text="欠">
      <formula>NOT(ISERROR(SEARCH("欠",T16)))</formula>
    </cfRule>
  </conditionalFormatting>
  <conditionalFormatting sqref="R19">
    <cfRule type="containsText" dxfId="0" priority="359" operator="between" text="欠">
      <formula>NOT(ISERROR(SEARCH("欠",R19)))</formula>
    </cfRule>
  </conditionalFormatting>
  <conditionalFormatting sqref="T19">
    <cfRule type="containsText" dxfId="0" priority="354" operator="between" text="欠">
      <formula>NOT(ISERROR(SEARCH("欠",T19)))</formula>
    </cfRule>
  </conditionalFormatting>
  <conditionalFormatting sqref="R20">
    <cfRule type="containsText" dxfId="0" priority="393" operator="between" text="欠">
      <formula>NOT(ISERROR(SEARCH("欠",R20)))</formula>
    </cfRule>
  </conditionalFormatting>
  <conditionalFormatting sqref="S20">
    <cfRule type="containsText" dxfId="0" priority="391" operator="between" text="欠">
      <formula>NOT(ISERROR(SEARCH("欠",S20)))</formula>
    </cfRule>
  </conditionalFormatting>
  <conditionalFormatting sqref="T20">
    <cfRule type="containsText" dxfId="0" priority="392" operator="between" text="欠">
      <formula>NOT(ISERROR(SEARCH("欠",T20)))</formula>
    </cfRule>
  </conditionalFormatting>
  <conditionalFormatting sqref="U20">
    <cfRule type="containsText" dxfId="0" priority="347" operator="between" text="欠">
      <formula>NOT(ISERROR(SEARCH("欠",U20)))</formula>
    </cfRule>
  </conditionalFormatting>
  <conditionalFormatting sqref="R21">
    <cfRule type="containsText" dxfId="0" priority="353" operator="between" text="欠">
      <formula>NOT(ISERROR(SEARCH("欠",R21)))</formula>
    </cfRule>
  </conditionalFormatting>
  <conditionalFormatting sqref="S21">
    <cfRule type="containsText" dxfId="0" priority="352" operator="between" text="欠">
      <formula>NOT(ISERROR(SEARCH("欠",S21)))</formula>
    </cfRule>
  </conditionalFormatting>
  <conditionalFormatting sqref="T21">
    <cfRule type="containsText" dxfId="0" priority="351" operator="between" text="欠">
      <formula>NOT(ISERROR(SEARCH("欠",T21)))</formula>
    </cfRule>
  </conditionalFormatting>
  <conditionalFormatting sqref="R22">
    <cfRule type="containsText" dxfId="0" priority="389" operator="between" text="欠">
      <formula>NOT(ISERROR(SEARCH("欠",R22)))</formula>
    </cfRule>
  </conditionalFormatting>
  <conditionalFormatting sqref="R23">
    <cfRule type="containsText" dxfId="0" priority="346" operator="between" text="欠">
      <formula>NOT(ISERROR(SEARCH("欠",R23)))</formula>
    </cfRule>
  </conditionalFormatting>
  <conditionalFormatting sqref="S23">
    <cfRule type="containsText" dxfId="0" priority="344" operator="between" text="欠">
      <formula>NOT(ISERROR(SEARCH("欠",S23)))</formula>
    </cfRule>
  </conditionalFormatting>
  <conditionalFormatting sqref="R24">
    <cfRule type="containsText" dxfId="0" priority="350" operator="between" text="欠">
      <formula>NOT(ISERROR(SEARCH("欠",R24)))</formula>
    </cfRule>
  </conditionalFormatting>
  <conditionalFormatting sqref="S24">
    <cfRule type="containsText" dxfId="0" priority="348" operator="between" text="欠">
      <formula>NOT(ISERROR(SEARCH("欠",S24)))</formula>
    </cfRule>
  </conditionalFormatting>
  <conditionalFormatting sqref="R28">
    <cfRule type="containsText" dxfId="0" priority="317" operator="between" text="欠">
      <formula>NOT(ISERROR(SEARCH("欠",R28)))</formula>
    </cfRule>
  </conditionalFormatting>
  <conditionalFormatting sqref="S28">
    <cfRule type="containsText" dxfId="0" priority="315" operator="between" text="欠">
      <formula>NOT(ISERROR(SEARCH("欠",S28)))</formula>
    </cfRule>
  </conditionalFormatting>
  <conditionalFormatting sqref="T28">
    <cfRule type="containsText" dxfId="0" priority="316" operator="between" text="欠">
      <formula>NOT(ISERROR(SEARCH("欠",T28)))</formula>
    </cfRule>
  </conditionalFormatting>
  <conditionalFormatting sqref="U28">
    <cfRule type="containsText" dxfId="0" priority="314" operator="between" text="欠">
      <formula>NOT(ISERROR(SEARCH("欠",U28)))</formula>
    </cfRule>
  </conditionalFormatting>
  <conditionalFormatting sqref="S33">
    <cfRule type="containsText" dxfId="0" priority="320" operator="between" text="欠">
      <formula>NOT(ISERROR(SEARCH("欠",S33)))</formula>
    </cfRule>
  </conditionalFormatting>
  <conditionalFormatting sqref="U33">
    <cfRule type="containsText" dxfId="0" priority="332" operator="between" text="欠">
      <formula>NOT(ISERROR(SEARCH("欠",U33)))</formula>
    </cfRule>
  </conditionalFormatting>
  <conditionalFormatting sqref="S34">
    <cfRule type="containsText" dxfId="0" priority="319" operator="between" text="欠">
      <formula>NOT(ISERROR(SEARCH("欠",S34)))</formula>
    </cfRule>
  </conditionalFormatting>
  <conditionalFormatting sqref="U34">
    <cfRule type="containsText" dxfId="0" priority="331" operator="between" text="欠">
      <formula>NOT(ISERROR(SEARCH("欠",U34)))</formula>
    </cfRule>
  </conditionalFormatting>
  <conditionalFormatting sqref="S35">
    <cfRule type="containsText" dxfId="0" priority="333" operator="between" text="欠">
      <formula>NOT(ISERROR(SEARCH("欠",S35)))</formula>
    </cfRule>
  </conditionalFormatting>
  <conditionalFormatting sqref="U35">
    <cfRule type="containsText" dxfId="0" priority="339" operator="between" text="欠">
      <formula>NOT(ISERROR(SEARCH("欠",U35)))</formula>
    </cfRule>
  </conditionalFormatting>
  <conditionalFormatting sqref="U36">
    <cfRule type="containsText" dxfId="0" priority="261" operator="between" text="欠">
      <formula>NOT(ISERROR(SEARCH("欠",U36)))</formula>
    </cfRule>
  </conditionalFormatting>
  <conditionalFormatting sqref="U37">
    <cfRule type="containsText" dxfId="0" priority="260" operator="between" text="欠">
      <formula>NOT(ISERROR(SEARCH("欠",U37)))</formula>
    </cfRule>
  </conditionalFormatting>
  <conditionalFormatting sqref="R38">
    <cfRule type="containsText" dxfId="0" priority="305" operator="between" text="欠">
      <formula>NOT(ISERROR(SEARCH("欠",R38)))</formula>
    </cfRule>
  </conditionalFormatting>
  <conditionalFormatting sqref="S38">
    <cfRule type="containsText" dxfId="0" priority="304" operator="between" text="欠">
      <formula>NOT(ISERROR(SEARCH("欠",S38)))</formula>
    </cfRule>
  </conditionalFormatting>
  <conditionalFormatting sqref="T38">
    <cfRule type="containsText" dxfId="0" priority="303" operator="between" text="欠">
      <formula>NOT(ISERROR(SEARCH("欠",T38)))</formula>
    </cfRule>
  </conditionalFormatting>
  <conditionalFormatting sqref="U38">
    <cfRule type="containsText" dxfId="0" priority="309" operator="between" text="欠">
      <formula>NOT(ISERROR(SEARCH("欠",U38)))</formula>
    </cfRule>
  </conditionalFormatting>
  <conditionalFormatting sqref="R54">
    <cfRule type="containsText" dxfId="0" priority="272" operator="between" text="欠">
      <formula>NOT(ISERROR(SEARCH("欠",R54)))</formula>
    </cfRule>
  </conditionalFormatting>
  <conditionalFormatting sqref="S54">
    <cfRule type="containsText" dxfId="0" priority="271" operator="between" text="欠">
      <formula>NOT(ISERROR(SEARCH("欠",S54)))</formula>
    </cfRule>
  </conditionalFormatting>
  <conditionalFormatting sqref="T54">
    <cfRule type="containsText" dxfId="0" priority="270" operator="between" text="欠">
      <formula>NOT(ISERROR(SEARCH("欠",T54)))</formula>
    </cfRule>
  </conditionalFormatting>
  <conditionalFormatting sqref="U54">
    <cfRule type="containsText" dxfId="0" priority="279" operator="between" text="欠">
      <formula>NOT(ISERROR(SEARCH("欠",U54)))</formula>
    </cfRule>
  </conditionalFormatting>
  <conditionalFormatting sqref="T56">
    <cfRule type="containsText" dxfId="0" priority="239" operator="between" text="欠">
      <formula>NOT(ISERROR(SEARCH("欠",T56)))</formula>
    </cfRule>
  </conditionalFormatting>
  <conditionalFormatting sqref="S57">
    <cfRule type="containsText" dxfId="0" priority="370" operator="between" text="欠">
      <formula>NOT(ISERROR(SEARCH("欠",S57)))</formula>
    </cfRule>
  </conditionalFormatting>
  <conditionalFormatting sqref="T57">
    <cfRule type="containsText" dxfId="0" priority="369" operator="between" text="欠">
      <formula>NOT(ISERROR(SEARCH("欠",T57)))</formula>
    </cfRule>
  </conditionalFormatting>
  <conditionalFormatting sqref="S59">
    <cfRule type="containsText" dxfId="0" priority="264" operator="between" text="欠">
      <formula>NOT(ISERROR(SEARCH("欠",S59)))</formula>
    </cfRule>
  </conditionalFormatting>
  <conditionalFormatting sqref="T59">
    <cfRule type="containsText" dxfId="0" priority="265" operator="between" text="欠">
      <formula>NOT(ISERROR(SEARCH("欠",T59)))</formula>
    </cfRule>
  </conditionalFormatting>
  <conditionalFormatting sqref="U59">
    <cfRule type="containsText" dxfId="0" priority="269" operator="between" text="欠">
      <formula>NOT(ISERROR(SEARCH("欠",U59)))</formula>
    </cfRule>
  </conditionalFormatting>
  <conditionalFormatting sqref="Q60">
    <cfRule type="containsText" dxfId="0" priority="172" operator="between" text="欠">
      <formula>NOT(ISERROR(SEARCH("欠",Q60)))</formula>
    </cfRule>
  </conditionalFormatting>
  <conditionalFormatting sqref="T61">
    <cfRule type="containsText" dxfId="0" priority="193" operator="between" text="欠">
      <formula>NOT(ISERROR(SEARCH("欠",T61)))</formula>
    </cfRule>
  </conditionalFormatting>
  <conditionalFormatting sqref="R62">
    <cfRule type="containsText" dxfId="0" priority="195" operator="between" text="欠">
      <formula>NOT(ISERROR(SEARCH("欠",R62)))</formula>
    </cfRule>
  </conditionalFormatting>
  <conditionalFormatting sqref="T62">
    <cfRule type="containsText" dxfId="0" priority="197" operator="between" text="欠">
      <formula>NOT(ISERROR(SEARCH("欠",T62)))</formula>
    </cfRule>
  </conditionalFormatting>
  <conditionalFormatting sqref="R63">
    <cfRule type="containsText" dxfId="0" priority="285" operator="between" text="欠">
      <formula>NOT(ISERROR(SEARCH("欠",R63)))</formula>
    </cfRule>
  </conditionalFormatting>
  <conditionalFormatting sqref="S63">
    <cfRule type="containsText" dxfId="0" priority="286" operator="between" text="欠">
      <formula>NOT(ISERROR(SEARCH("欠",S63)))</formula>
    </cfRule>
  </conditionalFormatting>
  <conditionalFormatting sqref="T63">
    <cfRule type="containsText" dxfId="0" priority="287" operator="between" text="欠">
      <formula>NOT(ISERROR(SEARCH("欠",T63)))</formula>
    </cfRule>
  </conditionalFormatting>
  <conditionalFormatting sqref="U63">
    <cfRule type="containsText" dxfId="0" priority="291" operator="between" text="欠">
      <formula>NOT(ISERROR(SEARCH("欠",U63)))</formula>
    </cfRule>
  </conditionalFormatting>
  <conditionalFormatting sqref="R66">
    <cfRule type="containsText" dxfId="0" priority="180" operator="between" text="欠">
      <formula>NOT(ISERROR(SEARCH("欠",R66)))</formula>
    </cfRule>
  </conditionalFormatting>
  <conditionalFormatting sqref="S66">
    <cfRule type="containsText" dxfId="0" priority="183" operator="between" text="欠">
      <formula>NOT(ISERROR(SEARCH("欠",S66)))</formula>
    </cfRule>
  </conditionalFormatting>
  <conditionalFormatting sqref="T66">
    <cfRule type="containsText" dxfId="0" priority="179" operator="between" text="欠">
      <formula>NOT(ISERROR(SEARCH("欠",T66)))</formula>
    </cfRule>
  </conditionalFormatting>
  <conditionalFormatting sqref="U66">
    <cfRule type="containsText" dxfId="0" priority="182" operator="between" text="欠">
      <formula>NOT(ISERROR(SEARCH("欠",U66)))</formula>
    </cfRule>
  </conditionalFormatting>
  <conditionalFormatting sqref="S70">
    <cfRule type="containsText" dxfId="0" priority="190" operator="between" text="欠">
      <formula>NOT(ISERROR(SEARCH("欠",S70)))</formula>
    </cfRule>
  </conditionalFormatting>
  <conditionalFormatting sqref="U70">
    <cfRule type="containsText" dxfId="0" priority="189" operator="between" text="欠">
      <formula>NOT(ISERROR(SEARCH("欠",U70)))</formula>
    </cfRule>
  </conditionalFormatting>
  <conditionalFormatting sqref="R75">
    <cfRule type="containsText" dxfId="0" priority="127" operator="between" text="欠">
      <formula>NOT(ISERROR(SEARCH("欠",R75)))</formula>
    </cfRule>
  </conditionalFormatting>
  <conditionalFormatting sqref="S75">
    <cfRule type="containsText" dxfId="0" priority="151" operator="between" text="欠">
      <formula>NOT(ISERROR(SEARCH("欠",S75)))</formula>
    </cfRule>
  </conditionalFormatting>
  <conditionalFormatting sqref="T75">
    <cfRule type="containsText" dxfId="0" priority="128" operator="between" text="欠">
      <formula>NOT(ISERROR(SEARCH("欠",T75)))</formula>
    </cfRule>
  </conditionalFormatting>
  <conditionalFormatting sqref="U75">
    <cfRule type="containsText" dxfId="0" priority="150" operator="between" text="欠">
      <formula>NOT(ISERROR(SEARCH("欠",U75)))</formula>
    </cfRule>
  </conditionalFormatting>
  <conditionalFormatting sqref="S76">
    <cfRule type="containsText" dxfId="0" priority="169" operator="between" text="欠">
      <formula>NOT(ISERROR(SEARCH("欠",S76)))</formula>
    </cfRule>
  </conditionalFormatting>
  <conditionalFormatting sqref="T76">
    <cfRule type="containsText" dxfId="0" priority="124" operator="between" text="欠">
      <formula>NOT(ISERROR(SEARCH("欠",T76)))</formula>
    </cfRule>
  </conditionalFormatting>
  <conditionalFormatting sqref="U76">
    <cfRule type="containsText" dxfId="0" priority="125" operator="between" text="欠">
      <formula>NOT(ISERROR(SEARCH("欠",U76)))</formula>
    </cfRule>
  </conditionalFormatting>
  <conditionalFormatting sqref="R77">
    <cfRule type="containsText" dxfId="0" priority="126" operator="between" text="欠">
      <formula>NOT(ISERROR(SEARCH("欠",R77)))</formula>
    </cfRule>
  </conditionalFormatting>
  <conditionalFormatting sqref="S77">
    <cfRule type="containsText" dxfId="0" priority="133" operator="between" text="欠">
      <formula>NOT(ISERROR(SEARCH("欠",S77)))</formula>
    </cfRule>
  </conditionalFormatting>
  <conditionalFormatting sqref="T77">
    <cfRule type="containsText" dxfId="0" priority="123" operator="between" text="欠">
      <formula>NOT(ISERROR(SEARCH("欠",T77)))</formula>
    </cfRule>
  </conditionalFormatting>
  <conditionalFormatting sqref="U77">
    <cfRule type="containsText" dxfId="0" priority="132" operator="between" text="欠">
      <formula>NOT(ISERROR(SEARCH("欠",U77)))</formula>
    </cfRule>
  </conditionalFormatting>
  <conditionalFormatting sqref="R78">
    <cfRule type="containsText" dxfId="0" priority="136" operator="between" text="欠">
      <formula>NOT(ISERROR(SEARCH("欠",R78)))</formula>
    </cfRule>
  </conditionalFormatting>
  <conditionalFormatting sqref="S78">
    <cfRule type="containsText" dxfId="0" priority="139" operator="between" text="欠">
      <formula>NOT(ISERROR(SEARCH("欠",S78)))</formula>
    </cfRule>
  </conditionalFormatting>
  <conditionalFormatting sqref="T78">
    <cfRule type="containsText" dxfId="0" priority="137" operator="between" text="欠">
      <formula>NOT(ISERROR(SEARCH("欠",T78)))</formula>
    </cfRule>
  </conditionalFormatting>
  <conditionalFormatting sqref="U78">
    <cfRule type="containsText" dxfId="0" priority="118" operator="between" text="欠">
      <formula>NOT(ISERROR(SEARCH("欠",U78)))</formula>
    </cfRule>
  </conditionalFormatting>
  <conditionalFormatting sqref="R80">
    <cfRule type="containsText" dxfId="0" priority="99" operator="between" text="欠">
      <formula>NOT(ISERROR(SEARCH("欠",R80)))</formula>
    </cfRule>
  </conditionalFormatting>
  <conditionalFormatting sqref="S80">
    <cfRule type="containsText" dxfId="0" priority="102" operator="between" text="欠">
      <formula>NOT(ISERROR(SEARCH("欠",S80)))</formula>
    </cfRule>
  </conditionalFormatting>
  <conditionalFormatting sqref="T80">
    <cfRule type="containsText" dxfId="0" priority="60" operator="between" text="欠">
      <formula>NOT(ISERROR(SEARCH("欠",T80)))</formula>
    </cfRule>
  </conditionalFormatting>
  <conditionalFormatting sqref="U80">
    <cfRule type="containsText" dxfId="0" priority="101" operator="between" text="欠">
      <formula>NOT(ISERROR(SEARCH("欠",U80)))</formula>
    </cfRule>
  </conditionalFormatting>
  <conditionalFormatting sqref="S81">
    <cfRule type="containsText" dxfId="0" priority="157" operator="between" text="欠">
      <formula>NOT(ISERROR(SEARCH("欠",S81)))</formula>
    </cfRule>
  </conditionalFormatting>
  <conditionalFormatting sqref="R82">
    <cfRule type="containsText" dxfId="0" priority="113" operator="between" text="欠">
      <formula>NOT(ISERROR(SEARCH("欠",R82)))</formula>
    </cfRule>
  </conditionalFormatting>
  <conditionalFormatting sqref="S82">
    <cfRule type="containsText" dxfId="0" priority="115" operator="between" text="欠">
      <formula>NOT(ISERROR(SEARCH("欠",S82)))</formula>
    </cfRule>
  </conditionalFormatting>
  <conditionalFormatting sqref="T82">
    <cfRule type="containsText" dxfId="0" priority="114" operator="between" text="欠">
      <formula>NOT(ISERROR(SEARCH("欠",T82)))</formula>
    </cfRule>
  </conditionalFormatting>
  <conditionalFormatting sqref="U82">
    <cfRule type="containsText" dxfId="0" priority="112" operator="between" text="欠">
      <formula>NOT(ISERROR(SEARCH("欠",U82)))</formula>
    </cfRule>
  </conditionalFormatting>
  <conditionalFormatting sqref="R83">
    <cfRule type="containsText" dxfId="0" priority="88" operator="between" text="欠">
      <formula>NOT(ISERROR(SEARCH("欠",R83)))</formula>
    </cfRule>
  </conditionalFormatting>
  <conditionalFormatting sqref="S83">
    <cfRule type="containsText" dxfId="0" priority="91" operator="between" text="欠">
      <formula>NOT(ISERROR(SEARCH("欠",S83)))</formula>
    </cfRule>
  </conditionalFormatting>
  <conditionalFormatting sqref="T83">
    <cfRule type="containsText" dxfId="0" priority="89" operator="between" text="欠">
      <formula>NOT(ISERROR(SEARCH("欠",T83)))</formula>
    </cfRule>
  </conditionalFormatting>
  <conditionalFormatting sqref="U83">
    <cfRule type="containsText" dxfId="0" priority="90" operator="between" text="欠">
      <formula>NOT(ISERROR(SEARCH("欠",U83)))</formula>
    </cfRule>
  </conditionalFormatting>
  <conditionalFormatting sqref="S84">
    <cfRule type="containsText" dxfId="0" priority="80" operator="between" text="欠">
      <formula>NOT(ISERROR(SEARCH("欠",S84)))</formula>
    </cfRule>
  </conditionalFormatting>
  <conditionalFormatting sqref="U84">
    <cfRule type="containsText" dxfId="0" priority="78" operator="between" text="欠">
      <formula>NOT(ISERROR(SEARCH("欠",U84)))</formula>
    </cfRule>
  </conditionalFormatting>
  <conditionalFormatting sqref="R85">
    <cfRule type="containsText" dxfId="0" priority="76" operator="between" text="欠">
      <formula>NOT(ISERROR(SEARCH("欠",R85)))</formula>
    </cfRule>
  </conditionalFormatting>
  <conditionalFormatting sqref="S85">
    <cfRule type="containsText" dxfId="0" priority="79" operator="between" text="欠">
      <formula>NOT(ISERROR(SEARCH("欠",S85)))</formula>
    </cfRule>
  </conditionalFormatting>
  <conditionalFormatting sqref="T85">
    <cfRule type="containsText" dxfId="0" priority="74" operator="between" text="欠">
      <formula>NOT(ISERROR(SEARCH("欠",T85)))</formula>
    </cfRule>
  </conditionalFormatting>
  <conditionalFormatting sqref="U85">
    <cfRule type="containsText" dxfId="0" priority="77" operator="between" text="欠">
      <formula>NOT(ISERROR(SEARCH("欠",U85)))</formula>
    </cfRule>
  </conditionalFormatting>
  <conditionalFormatting sqref="U86">
    <cfRule type="containsText" dxfId="0" priority="59" operator="between" text="欠">
      <formula>NOT(ISERROR(SEARCH("欠",U86)))</formula>
    </cfRule>
  </conditionalFormatting>
  <conditionalFormatting sqref="U87">
    <cfRule type="containsText" dxfId="0" priority="58" operator="between" text="欠">
      <formula>NOT(ISERROR(SEARCH("欠",U87)))</formula>
    </cfRule>
  </conditionalFormatting>
  <conditionalFormatting sqref="U88">
    <cfRule type="containsText" dxfId="0" priority="57" operator="between" text="欠">
      <formula>NOT(ISERROR(SEARCH("欠",U88)))</formula>
    </cfRule>
  </conditionalFormatting>
  <conditionalFormatting sqref="R92">
    <cfRule type="containsText" dxfId="0" priority="86" operator="between" text="欠">
      <formula>NOT(ISERROR(SEARCH("欠",R92)))</formula>
    </cfRule>
  </conditionalFormatting>
  <conditionalFormatting sqref="T92">
    <cfRule type="containsText" dxfId="0" priority="85" operator="between" text="欠">
      <formula>NOT(ISERROR(SEARCH("欠",T92)))</formula>
    </cfRule>
  </conditionalFormatting>
  <conditionalFormatting sqref="U92">
    <cfRule type="containsText" dxfId="0" priority="107" operator="between" text="欠">
      <formula>NOT(ISERROR(SEARCH("欠",U92)))</formula>
    </cfRule>
  </conditionalFormatting>
  <conditionalFormatting sqref="R93">
    <cfRule type="cellIs" dxfId="2" priority="56" operator="equal">
      <formula>"欠"</formula>
    </cfRule>
  </conditionalFormatting>
  <conditionalFormatting sqref="U95">
    <cfRule type="containsText" dxfId="0" priority="45" operator="between" text="欠">
      <formula>NOT(ISERROR(SEARCH("欠",U95)))</formula>
    </cfRule>
    <cfRule type="cellIs" dxfId="2" priority="46" operator="equal">
      <formula>"欠"</formula>
    </cfRule>
  </conditionalFormatting>
  <conditionalFormatting sqref="R99">
    <cfRule type="containsText" dxfId="0" priority="50" operator="between" text="欠">
      <formula>NOT(ISERROR(SEARCH("欠",R99)))</formula>
    </cfRule>
  </conditionalFormatting>
  <conditionalFormatting sqref="S99">
    <cfRule type="containsText" dxfId="0" priority="53" operator="between" text="欠">
      <formula>NOT(ISERROR(SEARCH("欠",S99)))</formula>
    </cfRule>
  </conditionalFormatting>
  <conditionalFormatting sqref="T99">
    <cfRule type="containsText" dxfId="0" priority="42" operator="between" text="欠">
      <formula>NOT(ISERROR(SEARCH("欠",T99)))</formula>
    </cfRule>
  </conditionalFormatting>
  <conditionalFormatting sqref="U99">
    <cfRule type="containsText" dxfId="0" priority="47" operator="between" text="欠">
      <formula>NOT(ISERROR(SEARCH("欠",U99)))</formula>
    </cfRule>
    <cfRule type="cellIs" dxfId="2" priority="48" operator="equal">
      <formula>"欠"</formula>
    </cfRule>
  </conditionalFormatting>
  <conditionalFormatting sqref="R101">
    <cfRule type="containsText" dxfId="0" priority="36" operator="between" text="欠">
      <formula>NOT(ISERROR(SEARCH("欠",R101)))</formula>
    </cfRule>
  </conditionalFormatting>
  <conditionalFormatting sqref="S101">
    <cfRule type="containsText" dxfId="0" priority="39" operator="between" text="欠">
      <formula>NOT(ISERROR(SEARCH("欠",S101)))</formula>
    </cfRule>
  </conditionalFormatting>
  <conditionalFormatting sqref="T101">
    <cfRule type="containsText" dxfId="0" priority="35" operator="between" text="欠">
      <formula>NOT(ISERROR(SEARCH("欠",T101)))</formula>
    </cfRule>
  </conditionalFormatting>
  <conditionalFormatting sqref="U101">
    <cfRule type="containsText" dxfId="0" priority="33" operator="between" text="欠">
      <formula>NOT(ISERROR(SEARCH("欠",U101)))</formula>
    </cfRule>
    <cfRule type="cellIs" dxfId="2" priority="34" operator="equal">
      <formula>"欠"</formula>
    </cfRule>
  </conditionalFormatting>
  <conditionalFormatting sqref="R102">
    <cfRule type="cellIs" dxfId="2" priority="23" operator="equal">
      <formula>"欠"</formula>
    </cfRule>
  </conditionalFormatting>
  <conditionalFormatting sqref="S102">
    <cfRule type="containsText" dxfId="0" priority="28" operator="between" text="欠">
      <formula>NOT(ISERROR(SEARCH("欠",S102)))</formula>
    </cfRule>
  </conditionalFormatting>
  <conditionalFormatting sqref="T102">
    <cfRule type="containsText" dxfId="0" priority="22" operator="between" text="欠">
      <formula>NOT(ISERROR(SEARCH("欠",T102)))</formula>
    </cfRule>
  </conditionalFormatting>
  <conditionalFormatting sqref="U102">
    <cfRule type="containsText" dxfId="0" priority="24" operator="between" text="欠">
      <formula>NOT(ISERROR(SEARCH("欠",U102)))</formula>
    </cfRule>
    <cfRule type="cellIs" dxfId="2" priority="25" operator="equal">
      <formula>"欠"</formula>
    </cfRule>
  </conditionalFormatting>
  <conditionalFormatting sqref="R107">
    <cfRule type="cellIs" dxfId="2" priority="11" operator="equal">
      <formula>"欠"</formula>
    </cfRule>
  </conditionalFormatting>
  <conditionalFormatting sqref="S107">
    <cfRule type="containsText" dxfId="0" priority="12" operator="between" text="欠">
      <formula>NOT(ISERROR(SEARCH("欠",S107)))</formula>
    </cfRule>
  </conditionalFormatting>
  <conditionalFormatting sqref="T107">
    <cfRule type="containsText" dxfId="0" priority="10" operator="between" text="欠">
      <formula>NOT(ISERROR(SEARCH("欠",T107)))</formula>
    </cfRule>
  </conditionalFormatting>
  <conditionalFormatting sqref="U107">
    <cfRule type="containsText" dxfId="0" priority="15" operator="between" text="欠">
      <formula>NOT(ISERROR(SEARCH("欠",U107)))</formula>
    </cfRule>
    <cfRule type="cellIs" dxfId="2" priority="16" operator="equal">
      <formula>"欠"</formula>
    </cfRule>
  </conditionalFormatting>
  <conditionalFormatting sqref="U108">
    <cfRule type="containsText" dxfId="0" priority="734" operator="between" text="欠">
      <formula>NOT(ISERROR(SEARCH("欠",U108)))</formula>
    </cfRule>
  </conditionalFormatting>
  <conditionalFormatting sqref="U109">
    <cfRule type="containsText" dxfId="0" priority="733" operator="between" text="欠">
      <formula>NOT(ISERROR(SEARCH("欠",U109)))</formula>
    </cfRule>
  </conditionalFormatting>
  <conditionalFormatting sqref="U110">
    <cfRule type="containsText" dxfId="0" priority="732" operator="between" text="欠">
      <formula>NOT(ISERROR(SEARCH("欠",U110)))</formula>
    </cfRule>
  </conditionalFormatting>
  <conditionalFormatting sqref="R7:R8">
    <cfRule type="containsText" dxfId="0" priority="406" operator="between" text="欠">
      <formula>NOT(ISERROR(SEARCH("欠",R7)))</formula>
    </cfRule>
  </conditionalFormatting>
  <conditionalFormatting sqref="R26:R27">
    <cfRule type="containsText" dxfId="0" priority="358" operator="between" text="欠">
      <formula>NOT(ISERROR(SEARCH("欠",R26)))</formula>
    </cfRule>
  </conditionalFormatting>
  <conditionalFormatting sqref="R29:R32">
    <cfRule type="containsText" dxfId="0" priority="313" operator="between" text="欠">
      <formula>NOT(ISERROR(SEARCH("欠",R29)))</formula>
    </cfRule>
  </conditionalFormatting>
  <conditionalFormatting sqref="R33:R35">
    <cfRule type="containsText" dxfId="0" priority="324" operator="between" text="欠">
      <formula>NOT(ISERROR(SEARCH("欠",R33)))</formula>
    </cfRule>
  </conditionalFormatting>
  <conditionalFormatting sqref="R36:R37">
    <cfRule type="containsText" dxfId="0" priority="302" operator="between" text="欠">
      <formula>NOT(ISERROR(SEARCH("欠",R36)))</formula>
    </cfRule>
  </conditionalFormatting>
  <conditionalFormatting sqref="R55:R56">
    <cfRule type="containsText" dxfId="0" priority="283" operator="between" text="欠">
      <formula>NOT(ISERROR(SEARCH("欠",R55)))</formula>
    </cfRule>
  </conditionalFormatting>
  <conditionalFormatting sqref="R73:R74">
    <cfRule type="containsText" dxfId="0" priority="237" operator="between" text="欠">
      <formula>NOT(ISERROR(SEARCH("欠",R73)))</formula>
    </cfRule>
  </conditionalFormatting>
  <conditionalFormatting sqref="R89:R90">
    <cfRule type="containsText" dxfId="0" priority="66" operator="between" text="欠">
      <formula>NOT(ISERROR(SEARCH("欠",R89)))</formula>
    </cfRule>
  </conditionalFormatting>
  <conditionalFormatting sqref="R103:R106">
    <cfRule type="cellIs" dxfId="2" priority="2" operator="equal">
      <formula>"欠"</formula>
    </cfRule>
  </conditionalFormatting>
  <conditionalFormatting sqref="S36:S37">
    <cfRule type="containsText" dxfId="0" priority="340" operator="between" text="欠">
      <formula>NOT(ISERROR(SEARCH("欠",S36)))</formula>
    </cfRule>
  </conditionalFormatting>
  <conditionalFormatting sqref="S103:S106">
    <cfRule type="containsText" dxfId="0" priority="3" operator="between" text="欠">
      <formula>NOT(ISERROR(SEARCH("欠",S103)))</formula>
    </cfRule>
  </conditionalFormatting>
  <conditionalFormatting sqref="T23:T24">
    <cfRule type="containsText" dxfId="0" priority="349" operator="between" text="欠">
      <formula>NOT(ISERROR(SEARCH("欠",T23)))</formula>
    </cfRule>
  </conditionalFormatting>
  <conditionalFormatting sqref="T33:T35">
    <cfRule type="containsText" dxfId="0" priority="322" operator="between" text="欠">
      <formula>NOT(ISERROR(SEARCH("欠",T33)))</formula>
    </cfRule>
  </conditionalFormatting>
  <conditionalFormatting sqref="T36:T37">
    <cfRule type="containsText" dxfId="0" priority="280" operator="between" text="欠">
      <formula>NOT(ISERROR(SEARCH("欠",T36)))</formula>
    </cfRule>
  </conditionalFormatting>
  <conditionalFormatting sqref="T73:T74">
    <cfRule type="containsText" dxfId="0" priority="238" operator="between" text="欠">
      <formula>NOT(ISERROR(SEARCH("欠",T73)))</formula>
    </cfRule>
  </conditionalFormatting>
  <conditionalFormatting sqref="T86:T87">
    <cfRule type="containsText" dxfId="0" priority="61" operator="between" text="欠">
      <formula>NOT(ISERROR(SEARCH("欠",T86)))</formula>
    </cfRule>
  </conditionalFormatting>
  <conditionalFormatting sqref="T89:T91">
    <cfRule type="containsText" dxfId="0" priority="94" operator="between" text="欠">
      <formula>NOT(ISERROR(SEARCH("欠",T89)))</formula>
    </cfRule>
  </conditionalFormatting>
  <conditionalFormatting sqref="T103:T106">
    <cfRule type="containsText" dxfId="0" priority="1" operator="between" text="欠">
      <formula>NOT(ISERROR(SEARCH("欠",T103)))</formula>
    </cfRule>
  </conditionalFormatting>
  <conditionalFormatting sqref="U1:U2">
    <cfRule type="containsText" dxfId="0" priority="741" operator="between" text="欠">
      <formula>NOT(ISERROR(SEARCH("欠",U1)))</formula>
    </cfRule>
  </conditionalFormatting>
  <conditionalFormatting sqref="U55:U56">
    <cfRule type="containsText" dxfId="0" priority="256" operator="between" text="欠">
      <formula>NOT(ISERROR(SEARCH("欠",U55)))</formula>
    </cfRule>
  </conditionalFormatting>
  <conditionalFormatting sqref="U89:U91">
    <cfRule type="containsText" dxfId="0" priority="95" operator="between" text="欠">
      <formula>NOT(ISERROR(SEARCH("欠",U89)))</formula>
    </cfRule>
  </conditionalFormatting>
  <conditionalFormatting sqref="U96:U97">
    <cfRule type="containsText" dxfId="0" priority="43" operator="between" text="欠">
      <formula>NOT(ISERROR(SEARCH("欠",U96)))</formula>
    </cfRule>
    <cfRule type="cellIs" dxfId="2" priority="44" operator="equal">
      <formula>"欠"</formula>
    </cfRule>
  </conditionalFormatting>
  <conditionalFormatting sqref="U103:U106">
    <cfRule type="containsText" dxfId="0" priority="4" operator="between" text="欠">
      <formula>NOT(ISERROR(SEARCH("欠",U103)))</formula>
    </cfRule>
    <cfRule type="cellIs" dxfId="2" priority="5" operator="equal">
      <formula>"欠"</formula>
    </cfRule>
  </conditionalFormatting>
  <conditionalFormatting sqref="BQ3:BQ61 BQ63 BQ71:BQ110 BQ67:BQ69">
    <cfRule type="expression" dxfId="1" priority="707">
      <formula>#REF!="合计"</formula>
    </cfRule>
    <cfRule type="expression" dxfId="1" priority="710">
      <formula>$BO$3="合计"</formula>
    </cfRule>
  </conditionalFormatting>
  <conditionalFormatting sqref="S7:S9 S16">
    <cfRule type="containsText" dxfId="0" priority="407" operator="between" text="欠">
      <formula>NOT(ISERROR(SEARCH("欠",S7)))</formula>
    </cfRule>
  </conditionalFormatting>
  <conditionalFormatting sqref="U7:U9 U39:U53 U29:U32 U25:U27 U22 U12:U19">
    <cfRule type="containsText" dxfId="0" priority="735" operator="between" text="欠">
      <formula>NOT(ISERROR(SEARCH("欠",U7)))</formula>
    </cfRule>
  </conditionalFormatting>
  <conditionalFormatting sqref="R9 R16 R11">
    <cfRule type="containsText" dxfId="0" priority="397" operator="between" text="欠">
      <formula>NOT(ISERROR(SEARCH("欠",R9)))</formula>
    </cfRule>
  </conditionalFormatting>
  <conditionalFormatting sqref="U11 U21">
    <cfRule type="containsText" dxfId="0" priority="388" operator="between" text="欠">
      <formula>NOT(ISERROR(SEARCH("欠",U11)))</formula>
    </cfRule>
  </conditionalFormatting>
  <conditionalFormatting sqref="S12:S13 S45:S50 S39:S43 S25 S22 S15 S17:S19">
    <cfRule type="containsText" dxfId="0" priority="402" operator="between" text="欠">
      <formula>NOT(ISERROR(SEARCH("欠",S12)))</formula>
    </cfRule>
  </conditionalFormatting>
  <conditionalFormatting sqref="T12:T13 T45:T50 T39:T43 T25 T17:T18 T22 T15">
    <cfRule type="containsText" dxfId="0" priority="403" operator="between" text="欠">
      <formula>NOT(ISERROR(SEARCH("欠",T12)))</formula>
    </cfRule>
  </conditionalFormatting>
  <conditionalFormatting sqref="R15 R18">
    <cfRule type="containsText" dxfId="0" priority="355" operator="between" text="欠">
      <formula>NOT(ISERROR(SEARCH("欠",R15)))</formula>
    </cfRule>
  </conditionalFormatting>
  <conditionalFormatting sqref="R17 R45:R50 R39:R43 R25">
    <cfRule type="containsText" dxfId="0" priority="401" operator="between" text="欠">
      <formula>NOT(ISERROR(SEARCH("欠",R17)))</formula>
    </cfRule>
  </conditionalFormatting>
  <conditionalFormatting sqref="U23:U24 U57">
    <cfRule type="containsText" dxfId="0" priority="372" operator="between" text="欠">
      <formula>NOT(ISERROR(SEARCH("欠",U23)))</formula>
    </cfRule>
  </conditionalFormatting>
  <conditionalFormatting sqref="S26:S27 S29:S32">
    <cfRule type="containsText" dxfId="0" priority="356" operator="between" text="欠">
      <formula>NOT(ISERROR(SEARCH("欠",S26)))</formula>
    </cfRule>
  </conditionalFormatting>
  <conditionalFormatting sqref="T26:T27 T29:T32">
    <cfRule type="containsText" dxfId="0" priority="357" operator="between" text="欠">
      <formula>NOT(ISERROR(SEARCH("欠",T26)))</formula>
    </cfRule>
  </conditionalFormatting>
  <conditionalFormatting sqref="R51:R53 R44">
    <cfRule type="containsText" dxfId="0" priority="259" operator="between" text="欠">
      <formula>NOT(ISERROR(SEARCH("欠",R44)))</formula>
    </cfRule>
  </conditionalFormatting>
  <conditionalFormatting sqref="S51:S53 S44">
    <cfRule type="containsText" dxfId="0" priority="258" operator="between" text="欠">
      <formula>NOT(ISERROR(SEARCH("欠",S44)))</formula>
    </cfRule>
  </conditionalFormatting>
  <conditionalFormatting sqref="T51:T53 T44">
    <cfRule type="containsText" dxfId="0" priority="257" operator="between" text="欠">
      <formula>NOT(ISERROR(SEARCH("欠",T44)))</formula>
    </cfRule>
  </conditionalFormatting>
  <conditionalFormatting sqref="S55:S56 S60:S61 S58">
    <cfRule type="containsText" dxfId="0" priority="282" operator="between" text="欠">
      <formula>NOT(ISERROR(SEARCH("欠",S55)))</formula>
    </cfRule>
  </conditionalFormatting>
  <conditionalFormatting sqref="T55 T60 T58">
    <cfRule type="containsText" dxfId="0" priority="281" operator="between" text="欠">
      <formula>NOT(ISERROR(SEARCH("欠",T55)))</formula>
    </cfRule>
  </conditionalFormatting>
  <conditionalFormatting sqref="R76 R81 R79 R57">
    <cfRule type="containsText" dxfId="0" priority="371" operator="between" text="欠">
      <formula>NOT(ISERROR(SEARCH("欠",R57)))</formula>
    </cfRule>
  </conditionalFormatting>
  <conditionalFormatting sqref="R58:R61 R67:R69 R71:R72">
    <cfRule type="containsText" dxfId="0" priority="263" operator="between" text="欠">
      <formula>NOT(ISERROR(SEARCH("欠",R58)))</formula>
    </cfRule>
  </conditionalFormatting>
  <conditionalFormatting sqref="U58 U60:U61">
    <cfRule type="containsText" dxfId="0" priority="284" operator="between" text="欠">
      <formula>NOT(ISERROR(SEARCH("欠",U58)))</formula>
    </cfRule>
  </conditionalFormatting>
  <conditionalFormatting sqref="S62 S64:S65">
    <cfRule type="containsText" dxfId="0" priority="201" operator="between" text="欠">
      <formula>NOT(ISERROR(SEARCH("欠",S62)))</formula>
    </cfRule>
  </conditionalFormatting>
  <conditionalFormatting sqref="U62 U64:U65">
    <cfRule type="containsText" dxfId="0" priority="199" operator="between" text="欠">
      <formula>NOT(ISERROR(SEARCH("欠",U62)))</formula>
    </cfRule>
  </conditionalFormatting>
  <conditionalFormatting sqref="BP62 BP64:BP65">
    <cfRule type="expression" dxfId="1" priority="203">
      <formula>#REF!="合计"</formula>
    </cfRule>
    <cfRule type="expression" dxfId="1" priority="205">
      <formula>$BO$3="合计"</formula>
    </cfRule>
  </conditionalFormatting>
  <conditionalFormatting sqref="R64:R65 R70">
    <cfRule type="containsText" dxfId="0" priority="186" operator="between" text="欠">
      <formula>NOT(ISERROR(SEARCH("欠",R64)))</formula>
    </cfRule>
  </conditionalFormatting>
  <conditionalFormatting sqref="T64:T65 T70">
    <cfRule type="containsText" dxfId="0" priority="111" operator="between" text="欠">
      <formula>NOT(ISERROR(SEARCH("欠",T64)))</formula>
    </cfRule>
  </conditionalFormatting>
  <conditionalFormatting sqref="BP66 BP75:BP85 BP92">
    <cfRule type="expression" dxfId="1" priority="204">
      <formula>#REF!="合计"</formula>
    </cfRule>
    <cfRule type="expression" dxfId="1" priority="206">
      <formula>$BO$3="合计"</formula>
    </cfRule>
  </conditionalFormatting>
  <conditionalFormatting sqref="S71:S74 S67:S69">
    <cfRule type="containsText" dxfId="0" priority="246" operator="between" text="欠">
      <formula>NOT(ISERROR(SEARCH("欠",S67)))</formula>
    </cfRule>
  </conditionalFormatting>
  <conditionalFormatting sqref="T71:T72 T67:T69">
    <cfRule type="containsText" dxfId="0" priority="245" operator="between" text="欠">
      <formula>NOT(ISERROR(SEARCH("欠",T67)))</formula>
    </cfRule>
  </conditionalFormatting>
  <conditionalFormatting sqref="U71:U74 U67:U69">
    <cfRule type="containsText" dxfId="0" priority="244" operator="between" text="欠">
      <formula>NOT(ISERROR(SEARCH("欠",U67)))</formula>
    </cfRule>
  </conditionalFormatting>
  <conditionalFormatting sqref="T79 T81">
    <cfRule type="containsText" dxfId="0" priority="121" operator="between" text="欠">
      <formula>NOT(ISERROR(SEARCH("欠",T79)))</formula>
    </cfRule>
  </conditionalFormatting>
  <conditionalFormatting sqref="U79 U81">
    <cfRule type="containsText" dxfId="0" priority="122" operator="between" text="欠">
      <formula>NOT(ISERROR(SEARCH("欠",U79)))</formula>
    </cfRule>
  </conditionalFormatting>
  <conditionalFormatting sqref="R86:R87 R91">
    <cfRule type="containsText" dxfId="0" priority="98" operator="between" text="欠">
      <formula>NOT(ISERROR(SEARCH("欠",R86)))</formula>
    </cfRule>
  </conditionalFormatting>
  <conditionalFormatting sqref="BP86:BP91 BP93:BP107">
    <cfRule type="expression" dxfId="1" priority="96">
      <formula>#REF!="合计"</formula>
    </cfRule>
    <cfRule type="expression" dxfId="1" priority="97">
      <formula>$BO$3="合计"</formula>
    </cfRule>
  </conditionalFormatting>
  <conditionalFormatting sqref="R94:R98 R100 R88">
    <cfRule type="containsText" dxfId="0" priority="68" operator="between" text="欠">
      <formula>NOT(ISERROR(SEARCH("欠",R88)))</formula>
    </cfRule>
  </conditionalFormatting>
  <conditionalFormatting sqref="S93 S88">
    <cfRule type="containsText" dxfId="0" priority="70" operator="between" text="欠">
      <formula>NOT(ISERROR(SEARCH("欠",S88)))</formula>
    </cfRule>
  </conditionalFormatting>
  <conditionalFormatting sqref="T93:T98 T100 T88">
    <cfRule type="containsText" dxfId="0" priority="67" operator="between" text="欠">
      <formula>NOT(ISERROR(SEARCH("欠",T88)))</formula>
    </cfRule>
  </conditionalFormatting>
  <conditionalFormatting sqref="S94:S98 S100 S92">
    <cfRule type="containsText" dxfId="0" priority="108" operator="between" text="欠">
      <formula>NOT(ISERROR(SEARCH("欠",S92)))</formula>
    </cfRule>
  </conditionalFormatting>
  <conditionalFormatting sqref="U93:U94 U100 U98">
    <cfRule type="containsText" dxfId="0" priority="64" operator="between" text="欠">
      <formula>NOT(ISERROR(SEARCH("欠",U93)))</formula>
    </cfRule>
    <cfRule type="cellIs" dxfId="2" priority="65" operator="equal">
      <formula>"欠"</formula>
    </cfRule>
  </conditionalFormatting>
  <conditionalFormatting sqref="R108:T110">
    <cfRule type="containsText" dxfId="0" priority="717" operator="between" text="欠">
      <formula>NOT(ISERROR(SEARCH("欠",R108)))</formula>
    </cfRule>
  </conditionalFormatting>
  <dataValidations count="1">
    <dataValidation type="list" allowBlank="1" showInputMessage="1" showErrorMessage="1" sqref="AC6:AC13 AC15:AC110">
      <formula1>"已入,无BOM"</formula1>
    </dataValidation>
  </dataValidations>
  <pageMargins left="0.7" right="0.7" top="0.75" bottom="0.75" header="0.3" footer="0.3"/>
  <pageSetup paperSize="9" orientation="portrait"/>
  <headerFooter/>
  <ignoredErrors>
    <ignoredError sqref="BK2:BK5"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17"/>
  <sheetViews>
    <sheetView zoomScale="55" zoomScaleNormal="55" topLeftCell="L1" workbookViewId="0">
      <pane ySplit="1" topLeftCell="A85" activePane="bottomLeft" state="frozen"/>
      <selection/>
      <selection pane="bottomLeft" activeCell="AB233" sqref="AB233"/>
    </sheetView>
  </sheetViews>
  <sheetFormatPr defaultColWidth="9" defaultRowHeight="13.5"/>
  <cols>
    <col min="3" max="3" width="19.5916666666667" customWidth="1"/>
    <col min="4" max="4" width="21.8583333333333" customWidth="1"/>
    <col min="5" max="5" width="10.425" customWidth="1"/>
    <col min="7" max="7" width="13.8333333333333" customWidth="1"/>
    <col min="8" max="8" width="11.9416666666667" customWidth="1"/>
    <col min="9" max="14" width="13.0166666666667" customWidth="1"/>
    <col min="15" max="20" width="11.5916666666667" customWidth="1"/>
    <col min="21" max="21" width="6.775" customWidth="1"/>
    <col min="22" max="22" width="10.8916666666667" customWidth="1"/>
    <col min="24" max="24" width="15.1" customWidth="1"/>
    <col min="25" max="25" width="14.3416666666667" customWidth="1"/>
    <col min="26" max="26" width="26.675" customWidth="1"/>
  </cols>
  <sheetData>
    <row r="1" ht="16.5" spans="7:26">
      <c r="G1" s="495" t="s">
        <v>1814</v>
      </c>
      <c r="H1" s="496">
        <v>45196</v>
      </c>
      <c r="I1" s="496" t="s">
        <v>1815</v>
      </c>
      <c r="J1" s="496" t="s">
        <v>1816</v>
      </c>
      <c r="K1" s="496" t="s">
        <v>1817</v>
      </c>
      <c r="L1" s="496" t="s">
        <v>1818</v>
      </c>
      <c r="M1" s="496" t="s">
        <v>1819</v>
      </c>
      <c r="N1" s="496" t="s">
        <v>1820</v>
      </c>
      <c r="O1" s="496" t="s">
        <v>1821</v>
      </c>
      <c r="P1" s="549" t="s">
        <v>1822</v>
      </c>
      <c r="Q1" s="549" t="s">
        <v>1823</v>
      </c>
      <c r="R1" s="549" t="s">
        <v>1824</v>
      </c>
      <c r="S1" s="549" t="s">
        <v>1825</v>
      </c>
      <c r="T1" s="549" t="s">
        <v>1826</v>
      </c>
      <c r="Z1" s="564"/>
    </row>
    <row r="2" ht="15.75" spans="7:26">
      <c r="G2" s="497" t="s">
        <v>1827</v>
      </c>
      <c r="H2" s="496">
        <v>45236</v>
      </c>
      <c r="I2" s="496">
        <v>45344</v>
      </c>
      <c r="J2" s="496">
        <v>45372</v>
      </c>
      <c r="K2" s="496">
        <v>45401</v>
      </c>
      <c r="L2" s="496">
        <v>45423</v>
      </c>
      <c r="M2" s="496">
        <v>45436</v>
      </c>
      <c r="N2" s="496">
        <v>45476</v>
      </c>
      <c r="O2" s="496">
        <v>45560</v>
      </c>
      <c r="P2" s="549">
        <v>45644</v>
      </c>
      <c r="Q2" s="549">
        <v>45707</v>
      </c>
      <c r="R2" s="549">
        <v>45736</v>
      </c>
      <c r="S2" s="549">
        <v>45786</v>
      </c>
      <c r="T2" s="549">
        <v>45811</v>
      </c>
      <c r="Z2" s="564"/>
    </row>
    <row r="3" ht="16.5" spans="7:26">
      <c r="G3" s="498" t="s">
        <v>1828</v>
      </c>
      <c r="H3" s="499" t="s">
        <v>1829</v>
      </c>
      <c r="I3" s="496">
        <v>45379</v>
      </c>
      <c r="J3" s="496">
        <v>45407</v>
      </c>
      <c r="K3" s="496">
        <v>45436</v>
      </c>
      <c r="L3" s="496">
        <v>45458</v>
      </c>
      <c r="M3" s="496">
        <v>45471</v>
      </c>
      <c r="N3" s="496">
        <v>45511</v>
      </c>
      <c r="O3" s="496">
        <v>45600</v>
      </c>
      <c r="P3" s="549">
        <v>45679</v>
      </c>
      <c r="Q3" s="549">
        <v>45742</v>
      </c>
      <c r="R3" s="549">
        <v>45771</v>
      </c>
      <c r="S3" s="549">
        <v>45821</v>
      </c>
      <c r="T3" s="549">
        <v>45846</v>
      </c>
      <c r="Z3" s="564"/>
    </row>
    <row r="4" ht="16.5" spans="21:26">
      <c r="U4" s="551"/>
      <c r="V4" s="551"/>
      <c r="W4" s="551"/>
      <c r="Z4" s="564"/>
    </row>
    <row r="5" ht="35" customHeight="1" spans="1:26">
      <c r="A5" s="500" t="s">
        <v>1830</v>
      </c>
      <c r="B5" s="501" t="s">
        <v>1831</v>
      </c>
      <c r="C5" s="502" t="s">
        <v>1832</v>
      </c>
      <c r="D5" s="503" t="s">
        <v>1833</v>
      </c>
      <c r="E5" s="504" t="s">
        <v>1834</v>
      </c>
      <c r="F5" s="501" t="s">
        <v>1835</v>
      </c>
      <c r="G5" s="501" t="s">
        <v>1836</v>
      </c>
      <c r="H5" s="501" t="s">
        <v>1837</v>
      </c>
      <c r="I5" s="501" t="s">
        <v>1837</v>
      </c>
      <c r="J5" s="501" t="s">
        <v>1837</v>
      </c>
      <c r="K5" s="501" t="s">
        <v>1837</v>
      </c>
      <c r="L5" s="501" t="s">
        <v>1837</v>
      </c>
      <c r="M5" s="501" t="s">
        <v>1837</v>
      </c>
      <c r="N5" s="501" t="s">
        <v>1837</v>
      </c>
      <c r="O5" s="501" t="s">
        <v>1837</v>
      </c>
      <c r="P5" s="501" t="s">
        <v>1837</v>
      </c>
      <c r="Q5" s="501" t="s">
        <v>1837</v>
      </c>
      <c r="R5" s="501" t="s">
        <v>1837</v>
      </c>
      <c r="S5" s="501" t="s">
        <v>1837</v>
      </c>
      <c r="T5" s="501" t="s">
        <v>1837</v>
      </c>
      <c r="U5" s="501" t="s">
        <v>1838</v>
      </c>
      <c r="V5" s="501" t="s">
        <v>1839</v>
      </c>
      <c r="W5" s="501" t="s">
        <v>1840</v>
      </c>
      <c r="X5" s="501" t="s">
        <v>1841</v>
      </c>
      <c r="Y5" s="502" t="s">
        <v>1834</v>
      </c>
      <c r="Z5" s="565"/>
    </row>
    <row r="6" ht="21" customHeight="1" spans="1:26">
      <c r="A6" s="505" t="s">
        <v>1842</v>
      </c>
      <c r="B6" s="506" t="s">
        <v>1843</v>
      </c>
      <c r="C6" s="507" t="s">
        <v>1844</v>
      </c>
      <c r="D6" s="508" t="s">
        <v>1845</v>
      </c>
      <c r="E6" s="509"/>
      <c r="F6" s="510">
        <v>300</v>
      </c>
      <c r="G6" s="511">
        <v>0.0456</v>
      </c>
      <c r="H6" s="512">
        <v>912</v>
      </c>
      <c r="I6" s="512">
        <v>912</v>
      </c>
      <c r="J6" s="512">
        <v>912</v>
      </c>
      <c r="K6" s="512">
        <v>912</v>
      </c>
      <c r="L6" s="512">
        <v>912</v>
      </c>
      <c r="M6" s="512">
        <v>912</v>
      </c>
      <c r="N6" s="512">
        <v>912</v>
      </c>
      <c r="O6" s="512">
        <v>912</v>
      </c>
      <c r="P6" s="512">
        <v>912</v>
      </c>
      <c r="Q6" s="552">
        <v>912</v>
      </c>
      <c r="R6" s="552">
        <v>912</v>
      </c>
      <c r="S6" s="552">
        <v>1140</v>
      </c>
      <c r="T6" s="552">
        <v>912</v>
      </c>
      <c r="U6" s="553" t="s">
        <v>1846</v>
      </c>
      <c r="V6" s="554">
        <f>SUM(H6:T6)</f>
        <v>12084</v>
      </c>
      <c r="W6" s="555">
        <v>10.93</v>
      </c>
      <c r="X6" s="555">
        <f>W6*J6</f>
        <v>9968.16</v>
      </c>
      <c r="Y6" s="566"/>
      <c r="Z6" s="567"/>
    </row>
    <row r="7" ht="21" customHeight="1" spans="1:26">
      <c r="A7" s="513"/>
      <c r="B7" s="514"/>
      <c r="C7" s="515" t="s">
        <v>1847</v>
      </c>
      <c r="D7" s="211" t="s">
        <v>1848</v>
      </c>
      <c r="E7" s="516"/>
      <c r="F7" s="517">
        <v>300</v>
      </c>
      <c r="G7" s="518">
        <v>0.0426</v>
      </c>
      <c r="H7" s="519">
        <v>852</v>
      </c>
      <c r="I7" s="519">
        <v>852</v>
      </c>
      <c r="J7" s="519">
        <v>852</v>
      </c>
      <c r="K7" s="519">
        <v>852</v>
      </c>
      <c r="L7" s="519">
        <v>852</v>
      </c>
      <c r="M7" s="519">
        <v>852</v>
      </c>
      <c r="N7" s="519">
        <v>852</v>
      </c>
      <c r="O7" s="519">
        <v>852</v>
      </c>
      <c r="P7" s="519">
        <v>852</v>
      </c>
      <c r="Q7" s="556">
        <v>852</v>
      </c>
      <c r="R7" s="556">
        <v>852</v>
      </c>
      <c r="S7" s="556">
        <v>1065</v>
      </c>
      <c r="T7" s="556">
        <v>852</v>
      </c>
      <c r="U7" s="557" t="s">
        <v>1846</v>
      </c>
      <c r="V7" s="554">
        <f t="shared" ref="V7:V38" si="0">SUM(H7:T7)</f>
        <v>11289</v>
      </c>
      <c r="W7" s="558">
        <v>10.93</v>
      </c>
      <c r="X7" s="558">
        <f>W7*J7</f>
        <v>9312.36</v>
      </c>
      <c r="Y7" s="568"/>
      <c r="Z7" s="569"/>
    </row>
    <row r="8" ht="21" customHeight="1" spans="1:26">
      <c r="A8" s="513"/>
      <c r="B8" s="514"/>
      <c r="C8" s="211" t="s">
        <v>1849</v>
      </c>
      <c r="D8" s="211" t="s">
        <v>1850</v>
      </c>
      <c r="E8" s="520" t="s">
        <v>1851</v>
      </c>
      <c r="F8" s="517"/>
      <c r="G8" s="518">
        <v>0.009</v>
      </c>
      <c r="H8" s="519">
        <v>180</v>
      </c>
      <c r="I8" s="519">
        <v>180</v>
      </c>
      <c r="J8" s="519">
        <v>180</v>
      </c>
      <c r="K8" s="519">
        <v>180</v>
      </c>
      <c r="L8" s="519">
        <v>180</v>
      </c>
      <c r="M8" s="519">
        <v>180</v>
      </c>
      <c r="N8" s="519">
        <v>180</v>
      </c>
      <c r="O8" s="519">
        <v>180</v>
      </c>
      <c r="P8" s="519">
        <v>180</v>
      </c>
      <c r="Q8" s="556">
        <v>180</v>
      </c>
      <c r="R8" s="556">
        <v>180</v>
      </c>
      <c r="S8" s="556">
        <v>225</v>
      </c>
      <c r="T8" s="556">
        <v>180</v>
      </c>
      <c r="U8" s="557" t="s">
        <v>1846</v>
      </c>
      <c r="V8" s="554">
        <f t="shared" si="0"/>
        <v>2385</v>
      </c>
      <c r="W8" s="558">
        <v>4.5</v>
      </c>
      <c r="X8" s="558">
        <f t="shared" ref="X8:X13" si="1">W8*J8</f>
        <v>810</v>
      </c>
      <c r="Y8" s="568"/>
      <c r="Z8" s="569"/>
    </row>
    <row r="9" ht="21" customHeight="1" spans="1:26">
      <c r="A9" s="513"/>
      <c r="B9" s="514"/>
      <c r="C9" s="211" t="s">
        <v>1852</v>
      </c>
      <c r="D9" s="211" t="s">
        <v>1853</v>
      </c>
      <c r="E9" s="520" t="s">
        <v>1854</v>
      </c>
      <c r="F9" s="517">
        <v>500</v>
      </c>
      <c r="G9" s="518">
        <v>0.0018</v>
      </c>
      <c r="H9" s="519">
        <v>36</v>
      </c>
      <c r="I9" s="519">
        <v>36</v>
      </c>
      <c r="J9" s="519">
        <v>63</v>
      </c>
      <c r="K9" s="519">
        <v>9</v>
      </c>
      <c r="L9" s="519">
        <v>36</v>
      </c>
      <c r="M9" s="519">
        <v>62</v>
      </c>
      <c r="N9" s="519">
        <v>62</v>
      </c>
      <c r="O9" s="519"/>
      <c r="P9" s="519">
        <v>62</v>
      </c>
      <c r="Q9" s="559"/>
      <c r="R9" s="559">
        <v>62</v>
      </c>
      <c r="S9" s="559">
        <v>13</v>
      </c>
      <c r="T9" s="559">
        <v>36</v>
      </c>
      <c r="U9" s="557" t="s">
        <v>1846</v>
      </c>
      <c r="V9" s="554">
        <f t="shared" si="0"/>
        <v>477</v>
      </c>
      <c r="W9" s="558">
        <v>28.75</v>
      </c>
      <c r="X9" s="558">
        <f t="shared" si="1"/>
        <v>1811.25</v>
      </c>
      <c r="Y9" s="568"/>
      <c r="Z9" s="569"/>
    </row>
    <row r="10" ht="21" customHeight="1" spans="1:26">
      <c r="A10" s="513"/>
      <c r="B10" s="514"/>
      <c r="C10" s="521" t="s">
        <v>1855</v>
      </c>
      <c r="D10" s="522" t="s">
        <v>1856</v>
      </c>
      <c r="E10" s="523"/>
      <c r="F10" s="524"/>
      <c r="G10" s="525">
        <v>0.125</v>
      </c>
      <c r="H10" s="519">
        <v>2500</v>
      </c>
      <c r="I10" s="519">
        <v>2500</v>
      </c>
      <c r="J10" s="519">
        <v>2500</v>
      </c>
      <c r="K10" s="519">
        <v>2500</v>
      </c>
      <c r="L10" s="519">
        <v>2500</v>
      </c>
      <c r="M10" s="519">
        <v>2500</v>
      </c>
      <c r="N10" s="519">
        <v>2500</v>
      </c>
      <c r="O10" s="519">
        <v>2500</v>
      </c>
      <c r="P10" s="519">
        <v>2500</v>
      </c>
      <c r="Q10" s="556">
        <v>2500</v>
      </c>
      <c r="R10" s="556">
        <v>2500</v>
      </c>
      <c r="S10" s="556">
        <v>3125</v>
      </c>
      <c r="T10" s="556">
        <v>2500</v>
      </c>
      <c r="U10" s="557" t="s">
        <v>1846</v>
      </c>
      <c r="V10" s="554">
        <f t="shared" si="0"/>
        <v>33125</v>
      </c>
      <c r="W10" s="558">
        <v>1.9</v>
      </c>
      <c r="X10" s="558">
        <f t="shared" si="1"/>
        <v>4750</v>
      </c>
      <c r="Y10" s="568"/>
      <c r="Z10" s="570" t="s">
        <v>1857</v>
      </c>
    </row>
    <row r="11" ht="21" customHeight="1" spans="1:26">
      <c r="A11" s="513"/>
      <c r="B11" s="526"/>
      <c r="C11" s="211" t="s">
        <v>1858</v>
      </c>
      <c r="D11" s="515"/>
      <c r="E11" s="516"/>
      <c r="F11" s="517"/>
      <c r="G11" s="518">
        <v>1</v>
      </c>
      <c r="H11" s="519">
        <v>20000</v>
      </c>
      <c r="I11" s="519">
        <v>20000</v>
      </c>
      <c r="J11" s="519">
        <v>20000</v>
      </c>
      <c r="K11" s="519">
        <v>20000</v>
      </c>
      <c r="L11" s="519">
        <v>20000</v>
      </c>
      <c r="M11" s="519">
        <v>20000</v>
      </c>
      <c r="N11" s="519">
        <v>20000</v>
      </c>
      <c r="O11" s="519">
        <v>20000</v>
      </c>
      <c r="P11" s="519">
        <v>20000</v>
      </c>
      <c r="Q11" s="519">
        <v>20000</v>
      </c>
      <c r="R11" s="519">
        <v>20000</v>
      </c>
      <c r="S11" s="519">
        <v>25000</v>
      </c>
      <c r="T11" s="519">
        <v>20000</v>
      </c>
      <c r="U11" s="557" t="s">
        <v>1846</v>
      </c>
      <c r="V11" s="554">
        <f t="shared" si="0"/>
        <v>265000</v>
      </c>
      <c r="W11" s="558">
        <v>0.8652</v>
      </c>
      <c r="X11" s="558">
        <f t="shared" si="1"/>
        <v>17304</v>
      </c>
      <c r="Y11" s="571"/>
      <c r="Z11" s="569"/>
    </row>
    <row r="12" ht="21" customHeight="1" spans="1:26">
      <c r="A12" s="513"/>
      <c r="B12" s="527" t="s">
        <v>1859</v>
      </c>
      <c r="C12" s="515" t="s">
        <v>1860</v>
      </c>
      <c r="D12" s="211" t="s">
        <v>1861</v>
      </c>
      <c r="E12" s="520" t="s">
        <v>1862</v>
      </c>
      <c r="F12" s="517">
        <v>300</v>
      </c>
      <c r="G12" s="518">
        <v>0.0337</v>
      </c>
      <c r="H12" s="519">
        <v>674</v>
      </c>
      <c r="I12" s="519">
        <v>674</v>
      </c>
      <c r="J12" s="519">
        <v>674</v>
      </c>
      <c r="K12" s="519">
        <v>674</v>
      </c>
      <c r="L12" s="519">
        <v>674</v>
      </c>
      <c r="M12" s="519">
        <v>674</v>
      </c>
      <c r="N12" s="519">
        <v>674</v>
      </c>
      <c r="O12" s="519">
        <v>674</v>
      </c>
      <c r="P12" s="519">
        <v>674</v>
      </c>
      <c r="Q12" s="556">
        <v>674</v>
      </c>
      <c r="R12" s="556">
        <v>674</v>
      </c>
      <c r="S12" s="556">
        <v>843</v>
      </c>
      <c r="T12" s="556">
        <v>674</v>
      </c>
      <c r="U12" s="557" t="s">
        <v>1846</v>
      </c>
      <c r="V12" s="554">
        <f t="shared" si="0"/>
        <v>8931</v>
      </c>
      <c r="W12" s="558">
        <v>10.93</v>
      </c>
      <c r="X12" s="558">
        <f t="shared" si="1"/>
        <v>7366.82</v>
      </c>
      <c r="Y12" s="571"/>
      <c r="Z12" s="569"/>
    </row>
    <row r="13" ht="21" customHeight="1" spans="1:26">
      <c r="A13" s="513"/>
      <c r="B13" s="528"/>
      <c r="C13" s="529" t="s">
        <v>1858</v>
      </c>
      <c r="D13" s="530"/>
      <c r="E13" s="531"/>
      <c r="F13" s="532"/>
      <c r="G13" s="533">
        <v>1</v>
      </c>
      <c r="H13" s="534">
        <v>20000</v>
      </c>
      <c r="I13" s="534">
        <v>20000</v>
      </c>
      <c r="J13" s="534">
        <v>20000</v>
      </c>
      <c r="K13" s="519">
        <v>20000</v>
      </c>
      <c r="L13" s="550">
        <v>20000</v>
      </c>
      <c r="M13" s="550">
        <v>20000</v>
      </c>
      <c r="N13" s="550">
        <v>20000</v>
      </c>
      <c r="O13" s="534">
        <v>20000</v>
      </c>
      <c r="P13" s="534">
        <v>20000</v>
      </c>
      <c r="Q13" s="560">
        <v>20000</v>
      </c>
      <c r="R13" s="560">
        <v>20000</v>
      </c>
      <c r="S13" s="560">
        <v>25000</v>
      </c>
      <c r="T13" s="560">
        <v>20000</v>
      </c>
      <c r="U13" s="561" t="s">
        <v>1846</v>
      </c>
      <c r="V13" s="554">
        <f t="shared" si="0"/>
        <v>265000</v>
      </c>
      <c r="W13" s="562">
        <v>0.0019158</v>
      </c>
      <c r="X13" s="558">
        <f t="shared" si="1"/>
        <v>38.316</v>
      </c>
      <c r="Y13" s="572"/>
      <c r="Z13" s="573"/>
    </row>
    <row r="14" ht="21" customHeight="1" spans="1:26">
      <c r="A14" s="513"/>
      <c r="B14" s="506" t="s">
        <v>1863</v>
      </c>
      <c r="C14" s="507" t="s">
        <v>1864</v>
      </c>
      <c r="D14" s="508" t="s">
        <v>1865</v>
      </c>
      <c r="E14" s="535" t="s">
        <v>1862</v>
      </c>
      <c r="F14" s="510">
        <v>300</v>
      </c>
      <c r="G14" s="511">
        <v>0.0481</v>
      </c>
      <c r="H14" s="512">
        <v>962</v>
      </c>
      <c r="I14" s="512">
        <v>962</v>
      </c>
      <c r="J14" s="512">
        <v>962</v>
      </c>
      <c r="K14" s="512">
        <v>962</v>
      </c>
      <c r="L14" s="512">
        <v>962</v>
      </c>
      <c r="M14" s="512">
        <v>962</v>
      </c>
      <c r="N14" s="512">
        <v>962</v>
      </c>
      <c r="O14" s="512">
        <v>962</v>
      </c>
      <c r="P14" s="512">
        <v>962</v>
      </c>
      <c r="Q14" s="552">
        <v>962</v>
      </c>
      <c r="R14" s="552">
        <v>962</v>
      </c>
      <c r="S14" s="552">
        <v>1203</v>
      </c>
      <c r="T14" s="552">
        <v>962</v>
      </c>
      <c r="U14" s="553" t="s">
        <v>1846</v>
      </c>
      <c r="V14" s="554">
        <f t="shared" si="0"/>
        <v>12747</v>
      </c>
      <c r="W14" s="555">
        <v>10</v>
      </c>
      <c r="X14" s="555">
        <v>9620</v>
      </c>
      <c r="Y14" s="574"/>
      <c r="Z14" s="567"/>
    </row>
    <row r="15" ht="21" customHeight="1" spans="1:26">
      <c r="A15" s="513"/>
      <c r="B15" s="514"/>
      <c r="C15" s="515" t="s">
        <v>1866</v>
      </c>
      <c r="D15" s="211" t="s">
        <v>1867</v>
      </c>
      <c r="E15" s="520" t="s">
        <v>1868</v>
      </c>
      <c r="F15" s="517">
        <v>300</v>
      </c>
      <c r="G15" s="518">
        <v>0.0401</v>
      </c>
      <c r="H15" s="519">
        <v>802</v>
      </c>
      <c r="I15" s="519">
        <v>802</v>
      </c>
      <c r="J15" s="519">
        <v>802</v>
      </c>
      <c r="K15" s="519">
        <v>802</v>
      </c>
      <c r="L15" s="519">
        <v>802</v>
      </c>
      <c r="M15" s="519">
        <v>802</v>
      </c>
      <c r="N15" s="519">
        <v>802</v>
      </c>
      <c r="O15" s="519">
        <v>802</v>
      </c>
      <c r="P15" s="519">
        <v>802</v>
      </c>
      <c r="Q15" s="556">
        <v>802</v>
      </c>
      <c r="R15" s="556">
        <v>802</v>
      </c>
      <c r="S15" s="556">
        <v>1003</v>
      </c>
      <c r="T15" s="556">
        <v>802</v>
      </c>
      <c r="U15" s="557" t="s">
        <v>1846</v>
      </c>
      <c r="V15" s="554">
        <f t="shared" si="0"/>
        <v>10627</v>
      </c>
      <c r="W15" s="558">
        <v>10.93</v>
      </c>
      <c r="X15" s="558">
        <v>8765.86</v>
      </c>
      <c r="Y15" s="568"/>
      <c r="Z15" s="569"/>
    </row>
    <row r="16" ht="21" customHeight="1" spans="1:26">
      <c r="A16" s="513"/>
      <c r="B16" s="514"/>
      <c r="C16" s="211" t="s">
        <v>1849</v>
      </c>
      <c r="D16" s="211" t="s">
        <v>1869</v>
      </c>
      <c r="E16" s="520" t="s">
        <v>1851</v>
      </c>
      <c r="F16" s="517"/>
      <c r="G16" s="518">
        <v>0.00206</v>
      </c>
      <c r="H16" s="519">
        <v>42</v>
      </c>
      <c r="I16" s="519">
        <v>41</v>
      </c>
      <c r="J16" s="519">
        <v>41</v>
      </c>
      <c r="K16" s="519">
        <v>41</v>
      </c>
      <c r="L16" s="519">
        <v>41</v>
      </c>
      <c r="M16" s="519">
        <v>42</v>
      </c>
      <c r="N16" s="519">
        <v>41</v>
      </c>
      <c r="O16" s="519">
        <v>41</v>
      </c>
      <c r="P16" s="519">
        <v>41</v>
      </c>
      <c r="Q16" s="556">
        <v>41</v>
      </c>
      <c r="R16" s="556">
        <v>42</v>
      </c>
      <c r="S16" s="556">
        <v>51</v>
      </c>
      <c r="T16" s="556">
        <v>41</v>
      </c>
      <c r="U16" s="557" t="s">
        <v>1846</v>
      </c>
      <c r="V16" s="554">
        <f t="shared" si="0"/>
        <v>546</v>
      </c>
      <c r="W16" s="558">
        <v>4.5</v>
      </c>
      <c r="X16" s="558">
        <v>189</v>
      </c>
      <c r="Y16" s="568"/>
      <c r="Z16" s="569"/>
    </row>
    <row r="17" ht="21" customHeight="1" spans="1:26">
      <c r="A17" s="513"/>
      <c r="B17" s="514"/>
      <c r="C17" s="515" t="s">
        <v>1870</v>
      </c>
      <c r="D17" s="211" t="s">
        <v>1869</v>
      </c>
      <c r="E17" s="516"/>
      <c r="F17" s="517"/>
      <c r="G17" s="518">
        <v>0.00103</v>
      </c>
      <c r="H17" s="519">
        <v>21</v>
      </c>
      <c r="I17" s="519">
        <v>21</v>
      </c>
      <c r="J17" s="519">
        <v>20</v>
      </c>
      <c r="K17" s="519">
        <v>21</v>
      </c>
      <c r="L17" s="519">
        <v>20</v>
      </c>
      <c r="M17" s="519">
        <v>21</v>
      </c>
      <c r="N17" s="519">
        <v>21</v>
      </c>
      <c r="O17" s="519">
        <v>20</v>
      </c>
      <c r="P17" s="519">
        <v>21</v>
      </c>
      <c r="Q17" s="556">
        <v>20</v>
      </c>
      <c r="R17" s="556">
        <v>21</v>
      </c>
      <c r="S17" s="556">
        <v>26</v>
      </c>
      <c r="T17" s="556">
        <v>20</v>
      </c>
      <c r="U17" s="557" t="s">
        <v>1846</v>
      </c>
      <c r="V17" s="554">
        <f t="shared" si="0"/>
        <v>273</v>
      </c>
      <c r="W17" s="558">
        <v>4.6</v>
      </c>
      <c r="X17" s="558">
        <v>96.6</v>
      </c>
      <c r="Y17" s="571"/>
      <c r="Z17" s="569"/>
    </row>
    <row r="18" ht="21" customHeight="1" spans="1:26">
      <c r="A18" s="513"/>
      <c r="B18" s="514"/>
      <c r="C18" s="515" t="s">
        <v>1871</v>
      </c>
      <c r="D18" s="211" t="s">
        <v>1850</v>
      </c>
      <c r="E18" s="520" t="s">
        <v>1872</v>
      </c>
      <c r="F18" s="517">
        <v>500</v>
      </c>
      <c r="G18" s="518">
        <v>0.0051</v>
      </c>
      <c r="H18" s="519">
        <v>246</v>
      </c>
      <c r="I18" s="519"/>
      <c r="J18" s="519">
        <v>300</v>
      </c>
      <c r="K18" s="519">
        <v>0</v>
      </c>
      <c r="L18" s="519">
        <v>0</v>
      </c>
      <c r="M18" s="519">
        <v>300</v>
      </c>
      <c r="N18" s="519"/>
      <c r="O18" s="519"/>
      <c r="P18" s="519">
        <v>72</v>
      </c>
      <c r="Q18" s="556">
        <v>300</v>
      </c>
      <c r="R18" s="556"/>
      <c r="S18" s="556">
        <v>32</v>
      </c>
      <c r="T18" s="556">
        <v>102</v>
      </c>
      <c r="U18" s="557" t="s">
        <v>1846</v>
      </c>
      <c r="V18" s="554">
        <f t="shared" si="0"/>
        <v>1352</v>
      </c>
      <c r="W18" s="558">
        <v>19.55</v>
      </c>
      <c r="X18" s="558">
        <v>4809.3</v>
      </c>
      <c r="Y18" s="571"/>
      <c r="Z18" s="569"/>
    </row>
    <row r="19" ht="21" customHeight="1" spans="1:26">
      <c r="A19" s="513"/>
      <c r="B19" s="514"/>
      <c r="C19" s="211" t="s">
        <v>1873</v>
      </c>
      <c r="D19" s="211" t="s">
        <v>1874</v>
      </c>
      <c r="E19" s="516"/>
      <c r="F19" s="517">
        <v>500</v>
      </c>
      <c r="G19" s="518">
        <v>0.0126</v>
      </c>
      <c r="H19" s="519">
        <v>504</v>
      </c>
      <c r="I19" s="519"/>
      <c r="J19" s="519">
        <v>252</v>
      </c>
      <c r="K19" s="519">
        <v>252</v>
      </c>
      <c r="L19" s="519">
        <v>252</v>
      </c>
      <c r="M19" s="519">
        <v>252</v>
      </c>
      <c r="N19" s="519">
        <v>252</v>
      </c>
      <c r="O19" s="519">
        <v>252</v>
      </c>
      <c r="P19" s="519">
        <v>252</v>
      </c>
      <c r="Q19" s="556">
        <v>252</v>
      </c>
      <c r="R19" s="556">
        <v>252</v>
      </c>
      <c r="S19" s="556">
        <v>315</v>
      </c>
      <c r="T19" s="556">
        <v>252</v>
      </c>
      <c r="U19" s="557" t="s">
        <v>1846</v>
      </c>
      <c r="V19" s="554">
        <f t="shared" si="0"/>
        <v>3339</v>
      </c>
      <c r="W19" s="558">
        <v>28.75</v>
      </c>
      <c r="X19" s="558">
        <v>14490</v>
      </c>
      <c r="Y19" s="568"/>
      <c r="Z19" s="569"/>
    </row>
    <row r="20" ht="21" customHeight="1" spans="1:26">
      <c r="A20" s="513"/>
      <c r="B20" s="526"/>
      <c r="C20" s="211" t="s">
        <v>1858</v>
      </c>
      <c r="D20" s="515"/>
      <c r="E20" s="516"/>
      <c r="F20" s="517"/>
      <c r="G20" s="518">
        <v>1</v>
      </c>
      <c r="H20" s="519">
        <v>20000</v>
      </c>
      <c r="I20" s="519">
        <v>20000</v>
      </c>
      <c r="J20" s="519">
        <v>20000</v>
      </c>
      <c r="K20" s="519">
        <v>20000</v>
      </c>
      <c r="L20" s="519">
        <v>20000</v>
      </c>
      <c r="M20" s="519">
        <v>20000</v>
      </c>
      <c r="N20" s="519">
        <v>20000</v>
      </c>
      <c r="O20" s="519">
        <v>20000</v>
      </c>
      <c r="P20" s="519">
        <v>20000</v>
      </c>
      <c r="Q20" s="556">
        <v>20000</v>
      </c>
      <c r="R20" s="556">
        <v>20000</v>
      </c>
      <c r="S20" s="556">
        <v>25000</v>
      </c>
      <c r="T20" s="556">
        <v>20000</v>
      </c>
      <c r="U20" s="557" t="s">
        <v>1846</v>
      </c>
      <c r="V20" s="554">
        <f t="shared" si="0"/>
        <v>265000</v>
      </c>
      <c r="W20" s="558">
        <v>0.8652</v>
      </c>
      <c r="X20" s="558">
        <v>17304</v>
      </c>
      <c r="Y20" s="568"/>
      <c r="Z20" s="569"/>
    </row>
    <row r="21" ht="21" customHeight="1" spans="1:26">
      <c r="A21" s="513"/>
      <c r="B21" s="527" t="s">
        <v>1875</v>
      </c>
      <c r="C21" s="515" t="s">
        <v>1876</v>
      </c>
      <c r="D21" s="211" t="s">
        <v>1861</v>
      </c>
      <c r="E21" s="520" t="s">
        <v>1862</v>
      </c>
      <c r="F21" s="517">
        <v>300</v>
      </c>
      <c r="G21" s="518">
        <v>0.0337</v>
      </c>
      <c r="H21" s="519">
        <v>674</v>
      </c>
      <c r="I21" s="519">
        <v>674</v>
      </c>
      <c r="J21" s="519">
        <v>674</v>
      </c>
      <c r="K21" s="519">
        <v>674</v>
      </c>
      <c r="L21" s="519">
        <v>674</v>
      </c>
      <c r="M21" s="519">
        <v>674</v>
      </c>
      <c r="N21" s="519">
        <v>674</v>
      </c>
      <c r="O21" s="519">
        <v>674</v>
      </c>
      <c r="P21" s="519">
        <v>674</v>
      </c>
      <c r="Q21" s="556">
        <v>674</v>
      </c>
      <c r="R21" s="556">
        <v>674</v>
      </c>
      <c r="S21" s="556">
        <v>843</v>
      </c>
      <c r="T21" s="556">
        <v>674</v>
      </c>
      <c r="U21" s="557" t="s">
        <v>1846</v>
      </c>
      <c r="V21" s="554">
        <f t="shared" si="0"/>
        <v>8931</v>
      </c>
      <c r="W21" s="558">
        <v>10.93</v>
      </c>
      <c r="X21" s="558">
        <v>7366.82</v>
      </c>
      <c r="Y21" s="568"/>
      <c r="Z21" s="569"/>
    </row>
    <row r="22" ht="21" customHeight="1" spans="1:26">
      <c r="A22" s="513"/>
      <c r="B22" s="528"/>
      <c r="C22" s="529" t="s">
        <v>1858</v>
      </c>
      <c r="D22" s="530"/>
      <c r="E22" s="531"/>
      <c r="F22" s="532"/>
      <c r="G22" s="533">
        <v>1</v>
      </c>
      <c r="H22" s="534">
        <v>20000</v>
      </c>
      <c r="I22" s="534">
        <v>20000</v>
      </c>
      <c r="J22" s="534">
        <v>20000</v>
      </c>
      <c r="K22" s="519">
        <v>20000</v>
      </c>
      <c r="L22" s="550">
        <v>20000</v>
      </c>
      <c r="M22" s="550">
        <v>20000</v>
      </c>
      <c r="N22" s="550">
        <v>20000</v>
      </c>
      <c r="O22" s="534">
        <v>20000</v>
      </c>
      <c r="P22" s="534">
        <v>20000</v>
      </c>
      <c r="Q22" s="563">
        <v>20000</v>
      </c>
      <c r="R22" s="563">
        <v>20000</v>
      </c>
      <c r="S22" s="563">
        <v>25000</v>
      </c>
      <c r="T22" s="563">
        <v>20000</v>
      </c>
      <c r="U22" s="561" t="s">
        <v>1846</v>
      </c>
      <c r="V22" s="554">
        <f t="shared" si="0"/>
        <v>265000</v>
      </c>
      <c r="W22" s="562">
        <v>0.0019158</v>
      </c>
      <c r="X22" s="562">
        <v>38.316</v>
      </c>
      <c r="Y22" s="575"/>
      <c r="Z22" s="573"/>
    </row>
    <row r="23" ht="21" customHeight="1" spans="1:26">
      <c r="A23" s="513"/>
      <c r="B23" s="506" t="s">
        <v>1877</v>
      </c>
      <c r="C23" s="507" t="s">
        <v>1878</v>
      </c>
      <c r="D23" s="508" t="s">
        <v>1879</v>
      </c>
      <c r="E23" s="535" t="s">
        <v>1862</v>
      </c>
      <c r="F23" s="510">
        <v>300</v>
      </c>
      <c r="G23" s="511">
        <v>0.097</v>
      </c>
      <c r="H23" s="512">
        <v>1940</v>
      </c>
      <c r="I23" s="512">
        <v>1940</v>
      </c>
      <c r="J23" s="512">
        <v>1940</v>
      </c>
      <c r="K23" s="512">
        <v>1940</v>
      </c>
      <c r="L23" s="512">
        <v>1940</v>
      </c>
      <c r="M23" s="512">
        <v>1940</v>
      </c>
      <c r="N23" s="512">
        <v>1940</v>
      </c>
      <c r="O23" s="512">
        <v>1940</v>
      </c>
      <c r="P23" s="512">
        <v>1940</v>
      </c>
      <c r="Q23" s="552">
        <v>1940</v>
      </c>
      <c r="R23" s="552">
        <v>1940</v>
      </c>
      <c r="S23" s="552">
        <v>2134</v>
      </c>
      <c r="T23" s="552">
        <v>1940</v>
      </c>
      <c r="U23" s="553" t="s">
        <v>1846</v>
      </c>
      <c r="V23" s="554">
        <f t="shared" si="0"/>
        <v>25414</v>
      </c>
      <c r="W23" s="555">
        <v>10</v>
      </c>
      <c r="X23" s="555">
        <v>19400</v>
      </c>
      <c r="Y23" s="576"/>
      <c r="Z23" s="567"/>
    </row>
    <row r="24" ht="21" customHeight="1" spans="1:26">
      <c r="A24" s="513"/>
      <c r="B24" s="514"/>
      <c r="C24" s="211" t="s">
        <v>1880</v>
      </c>
      <c r="D24" s="211" t="s">
        <v>1881</v>
      </c>
      <c r="E24" s="520" t="s">
        <v>1882</v>
      </c>
      <c r="F24" s="517"/>
      <c r="G24" s="518">
        <v>0.0083</v>
      </c>
      <c r="H24" s="519">
        <v>166</v>
      </c>
      <c r="I24" s="519">
        <v>166</v>
      </c>
      <c r="J24" s="519">
        <v>166</v>
      </c>
      <c r="K24" s="519">
        <v>166</v>
      </c>
      <c r="L24" s="519">
        <v>166</v>
      </c>
      <c r="M24" s="519">
        <v>166</v>
      </c>
      <c r="N24" s="519">
        <v>166</v>
      </c>
      <c r="O24" s="519">
        <v>166</v>
      </c>
      <c r="P24" s="519">
        <v>166</v>
      </c>
      <c r="Q24" s="556">
        <v>166</v>
      </c>
      <c r="R24" s="556">
        <v>166</v>
      </c>
      <c r="S24" s="556">
        <v>183</v>
      </c>
      <c r="T24" s="556">
        <v>166</v>
      </c>
      <c r="U24" s="557" t="s">
        <v>1846</v>
      </c>
      <c r="V24" s="554">
        <f t="shared" si="0"/>
        <v>2175</v>
      </c>
      <c r="W24" s="558">
        <v>1.6</v>
      </c>
      <c r="X24" s="558">
        <v>265.6</v>
      </c>
      <c r="Y24" s="577"/>
      <c r="Z24" s="569"/>
    </row>
    <row r="25" ht="21" customHeight="1" spans="1:26">
      <c r="A25" s="513"/>
      <c r="B25" s="514"/>
      <c r="C25" s="211" t="s">
        <v>1883</v>
      </c>
      <c r="D25" s="211" t="s">
        <v>1881</v>
      </c>
      <c r="E25" s="520" t="s">
        <v>1884</v>
      </c>
      <c r="F25" s="517"/>
      <c r="G25" s="518">
        <v>0.0083</v>
      </c>
      <c r="H25" s="519">
        <v>166</v>
      </c>
      <c r="I25" s="519">
        <v>166</v>
      </c>
      <c r="J25" s="519">
        <v>166</v>
      </c>
      <c r="K25" s="519">
        <v>166</v>
      </c>
      <c r="L25" s="519">
        <v>166</v>
      </c>
      <c r="M25" s="519">
        <v>166</v>
      </c>
      <c r="N25" s="519">
        <v>166</v>
      </c>
      <c r="O25" s="519">
        <v>166</v>
      </c>
      <c r="P25" s="519">
        <v>166</v>
      </c>
      <c r="Q25" s="556">
        <v>166</v>
      </c>
      <c r="R25" s="556">
        <v>166</v>
      </c>
      <c r="S25" s="556">
        <v>183</v>
      </c>
      <c r="T25" s="556">
        <v>166</v>
      </c>
      <c r="U25" s="557" t="s">
        <v>1846</v>
      </c>
      <c r="V25" s="554">
        <f t="shared" si="0"/>
        <v>2175</v>
      </c>
      <c r="W25" s="558">
        <v>1.9</v>
      </c>
      <c r="X25" s="558">
        <v>315.4</v>
      </c>
      <c r="Y25" s="568"/>
      <c r="Z25" s="569"/>
    </row>
    <row r="26" ht="21" customHeight="1" spans="1:26">
      <c r="A26" s="513"/>
      <c r="B26" s="514"/>
      <c r="C26" s="515" t="s">
        <v>1885</v>
      </c>
      <c r="D26" s="211" t="s">
        <v>1886</v>
      </c>
      <c r="E26" s="520" t="s">
        <v>1887</v>
      </c>
      <c r="F26" s="517">
        <v>200</v>
      </c>
      <c r="G26" s="518">
        <v>0.003</v>
      </c>
      <c r="H26" s="519">
        <v>166</v>
      </c>
      <c r="I26" s="519"/>
      <c r="J26" s="519">
        <v>166</v>
      </c>
      <c r="K26" s="519">
        <v>0</v>
      </c>
      <c r="L26" s="519">
        <v>0</v>
      </c>
      <c r="M26" s="519">
        <v>28</v>
      </c>
      <c r="N26" s="519">
        <v>60</v>
      </c>
      <c r="O26" s="519">
        <v>60</v>
      </c>
      <c r="P26" s="519">
        <v>60</v>
      </c>
      <c r="Q26" s="556">
        <v>60</v>
      </c>
      <c r="R26" s="556">
        <v>60</v>
      </c>
      <c r="S26" s="556">
        <v>66</v>
      </c>
      <c r="T26" s="556">
        <v>60</v>
      </c>
      <c r="U26" s="557" t="s">
        <v>1846</v>
      </c>
      <c r="V26" s="554">
        <f t="shared" si="0"/>
        <v>786</v>
      </c>
      <c r="W26" s="558">
        <v>33</v>
      </c>
      <c r="X26" s="558">
        <v>5478</v>
      </c>
      <c r="Y26" s="568"/>
      <c r="Z26" s="569"/>
    </row>
    <row r="27" ht="21" customHeight="1" spans="1:26">
      <c r="A27" s="513"/>
      <c r="B27" s="514"/>
      <c r="C27" s="211" t="s">
        <v>1888</v>
      </c>
      <c r="D27" s="211" t="s">
        <v>1889</v>
      </c>
      <c r="E27" s="520" t="s">
        <v>1890</v>
      </c>
      <c r="F27" s="517">
        <v>500</v>
      </c>
      <c r="G27" s="518">
        <v>0.0253</v>
      </c>
      <c r="H27" s="519">
        <v>506</v>
      </c>
      <c r="I27" s="519">
        <v>506</v>
      </c>
      <c r="J27" s="519">
        <v>506</v>
      </c>
      <c r="K27" s="519">
        <v>506</v>
      </c>
      <c r="L27" s="519">
        <v>506</v>
      </c>
      <c r="M27" s="519">
        <v>506</v>
      </c>
      <c r="N27" s="519">
        <v>506</v>
      </c>
      <c r="O27" s="519">
        <v>506</v>
      </c>
      <c r="P27" s="519">
        <v>506</v>
      </c>
      <c r="Q27" s="556">
        <v>506</v>
      </c>
      <c r="R27" s="556">
        <v>506</v>
      </c>
      <c r="S27" s="556">
        <v>557</v>
      </c>
      <c r="T27" s="556">
        <v>506</v>
      </c>
      <c r="U27" s="557" t="s">
        <v>1846</v>
      </c>
      <c r="V27" s="554">
        <f t="shared" si="0"/>
        <v>6629</v>
      </c>
      <c r="W27" s="558">
        <v>28.75</v>
      </c>
      <c r="X27" s="558">
        <v>14547.5</v>
      </c>
      <c r="Y27" s="568"/>
      <c r="Z27" s="569"/>
    </row>
    <row r="28" ht="21" customHeight="1" spans="1:26">
      <c r="A28" s="513"/>
      <c r="B28" s="526"/>
      <c r="C28" s="211" t="s">
        <v>1858</v>
      </c>
      <c r="D28" s="515"/>
      <c r="E28" s="516"/>
      <c r="F28" s="517"/>
      <c r="G28" s="518">
        <v>1</v>
      </c>
      <c r="H28" s="519">
        <v>20000</v>
      </c>
      <c r="I28" s="519">
        <v>20000</v>
      </c>
      <c r="J28" s="519">
        <v>20000</v>
      </c>
      <c r="K28" s="519">
        <v>20000</v>
      </c>
      <c r="L28" s="519">
        <v>20000</v>
      </c>
      <c r="M28" s="519">
        <v>20000</v>
      </c>
      <c r="N28" s="519">
        <v>20000</v>
      </c>
      <c r="O28" s="519">
        <v>20000</v>
      </c>
      <c r="P28" s="519">
        <v>20000</v>
      </c>
      <c r="Q28" s="556">
        <v>20000</v>
      </c>
      <c r="R28" s="556">
        <v>20000</v>
      </c>
      <c r="S28" s="556">
        <v>22000</v>
      </c>
      <c r="T28" s="556">
        <v>20000</v>
      </c>
      <c r="U28" s="557" t="s">
        <v>1846</v>
      </c>
      <c r="V28" s="554">
        <f t="shared" si="0"/>
        <v>262000</v>
      </c>
      <c r="W28" s="558">
        <v>0.8652</v>
      </c>
      <c r="X28" s="558">
        <v>17304</v>
      </c>
      <c r="Y28" s="568"/>
      <c r="Z28" s="569"/>
    </row>
    <row r="29" ht="21" customHeight="1" spans="1:26">
      <c r="A29" s="513"/>
      <c r="B29" s="527" t="s">
        <v>1891</v>
      </c>
      <c r="C29" s="515" t="s">
        <v>1892</v>
      </c>
      <c r="D29" s="211" t="s">
        <v>1861</v>
      </c>
      <c r="E29" s="520" t="s">
        <v>1862</v>
      </c>
      <c r="F29" s="517">
        <v>300</v>
      </c>
      <c r="G29" s="518">
        <v>0.0337</v>
      </c>
      <c r="H29" s="519">
        <v>674</v>
      </c>
      <c r="I29" s="519">
        <v>674</v>
      </c>
      <c r="J29" s="519">
        <v>674</v>
      </c>
      <c r="K29" s="519">
        <v>674</v>
      </c>
      <c r="L29" s="519">
        <v>674</v>
      </c>
      <c r="M29" s="519">
        <v>674</v>
      </c>
      <c r="N29" s="519">
        <v>674</v>
      </c>
      <c r="O29" s="519">
        <v>674</v>
      </c>
      <c r="P29" s="519">
        <v>674</v>
      </c>
      <c r="Q29" s="556">
        <v>674</v>
      </c>
      <c r="R29" s="556">
        <v>674</v>
      </c>
      <c r="S29" s="556">
        <v>742</v>
      </c>
      <c r="T29" s="556">
        <v>674</v>
      </c>
      <c r="U29" s="557" t="s">
        <v>1846</v>
      </c>
      <c r="V29" s="554">
        <f t="shared" si="0"/>
        <v>8830</v>
      </c>
      <c r="W29" s="558">
        <v>10.93</v>
      </c>
      <c r="X29" s="558">
        <v>7366.82</v>
      </c>
      <c r="Y29" s="568"/>
      <c r="Z29" s="569"/>
    </row>
    <row r="30" ht="21" customHeight="1" spans="1:26">
      <c r="A30" s="513"/>
      <c r="B30" s="528"/>
      <c r="C30" s="529" t="s">
        <v>1858</v>
      </c>
      <c r="D30" s="530"/>
      <c r="E30" s="531"/>
      <c r="F30" s="532"/>
      <c r="G30" s="533">
        <v>1</v>
      </c>
      <c r="H30" s="534">
        <v>20000</v>
      </c>
      <c r="I30" s="534">
        <v>20000</v>
      </c>
      <c r="J30" s="534">
        <v>20000</v>
      </c>
      <c r="K30" s="519">
        <v>20000</v>
      </c>
      <c r="L30" s="550">
        <v>20000</v>
      </c>
      <c r="M30" s="550">
        <v>20000</v>
      </c>
      <c r="N30" s="550">
        <v>20000</v>
      </c>
      <c r="O30" s="534">
        <v>20000</v>
      </c>
      <c r="P30" s="534">
        <v>20000</v>
      </c>
      <c r="Q30" s="563">
        <v>20000</v>
      </c>
      <c r="R30" s="563">
        <v>20000</v>
      </c>
      <c r="S30" s="563">
        <v>22000</v>
      </c>
      <c r="T30" s="563">
        <v>20000</v>
      </c>
      <c r="U30" s="561" t="s">
        <v>1846</v>
      </c>
      <c r="V30" s="554">
        <f t="shared" si="0"/>
        <v>262000</v>
      </c>
      <c r="W30" s="562">
        <v>0.0019158</v>
      </c>
      <c r="X30" s="562">
        <v>38.316</v>
      </c>
      <c r="Y30" s="575"/>
      <c r="Z30" s="573"/>
    </row>
    <row r="31" ht="21" customHeight="1" spans="1:26">
      <c r="A31" s="513"/>
      <c r="B31" s="506" t="s">
        <v>1893</v>
      </c>
      <c r="C31" s="507" t="s">
        <v>1894</v>
      </c>
      <c r="D31" s="508" t="s">
        <v>1895</v>
      </c>
      <c r="E31" s="535" t="s">
        <v>1896</v>
      </c>
      <c r="F31" s="510">
        <v>300</v>
      </c>
      <c r="G31" s="511">
        <v>0.1336</v>
      </c>
      <c r="H31" s="512">
        <v>2672</v>
      </c>
      <c r="I31" s="512">
        <v>2672</v>
      </c>
      <c r="J31" s="512">
        <v>2672</v>
      </c>
      <c r="K31" s="512">
        <v>2672</v>
      </c>
      <c r="L31" s="512">
        <v>2672</v>
      </c>
      <c r="M31" s="512">
        <v>2672</v>
      </c>
      <c r="N31" s="512">
        <v>2672</v>
      </c>
      <c r="O31" s="512">
        <v>2672</v>
      </c>
      <c r="P31" s="512">
        <v>2672</v>
      </c>
      <c r="Q31" s="552">
        <v>2672</v>
      </c>
      <c r="R31" s="552">
        <v>2672</v>
      </c>
      <c r="S31" s="552">
        <v>2806</v>
      </c>
      <c r="T31" s="552">
        <v>2672</v>
      </c>
      <c r="U31" s="553" t="s">
        <v>1846</v>
      </c>
      <c r="V31" s="554">
        <f t="shared" si="0"/>
        <v>34870</v>
      </c>
      <c r="W31" s="555">
        <v>10.93</v>
      </c>
      <c r="X31" s="555">
        <v>29204.96</v>
      </c>
      <c r="Y31" s="566"/>
      <c r="Z31" s="567"/>
    </row>
    <row r="32" ht="21" customHeight="1" spans="1:26">
      <c r="A32" s="513"/>
      <c r="B32" s="514"/>
      <c r="C32" s="515" t="s">
        <v>1897</v>
      </c>
      <c r="D32" s="211" t="s">
        <v>1898</v>
      </c>
      <c r="E32" s="520" t="s">
        <v>1862</v>
      </c>
      <c r="F32" s="517">
        <v>300</v>
      </c>
      <c r="G32" s="518">
        <v>0.0383</v>
      </c>
      <c r="H32" s="519">
        <v>766</v>
      </c>
      <c r="I32" s="519">
        <v>766</v>
      </c>
      <c r="J32" s="519">
        <v>766</v>
      </c>
      <c r="K32" s="519">
        <v>766</v>
      </c>
      <c r="L32" s="519">
        <v>766</v>
      </c>
      <c r="M32" s="519">
        <v>766</v>
      </c>
      <c r="N32" s="519">
        <v>766</v>
      </c>
      <c r="O32" s="519">
        <v>766</v>
      </c>
      <c r="P32" s="519">
        <v>766</v>
      </c>
      <c r="Q32" s="556">
        <v>766</v>
      </c>
      <c r="R32" s="556">
        <v>766</v>
      </c>
      <c r="S32" s="556">
        <v>805</v>
      </c>
      <c r="T32" s="556">
        <v>766</v>
      </c>
      <c r="U32" s="557" t="s">
        <v>1846</v>
      </c>
      <c r="V32" s="554">
        <f t="shared" si="0"/>
        <v>9997</v>
      </c>
      <c r="W32" s="558">
        <v>10.93</v>
      </c>
      <c r="X32" s="558">
        <v>8372.38</v>
      </c>
      <c r="Y32" s="568"/>
      <c r="Z32" s="569"/>
    </row>
    <row r="33" ht="21" customHeight="1" spans="1:26">
      <c r="A33" s="513"/>
      <c r="B33" s="514"/>
      <c r="C33" s="515" t="s">
        <v>1885</v>
      </c>
      <c r="D33" s="211" t="s">
        <v>1899</v>
      </c>
      <c r="E33" s="520" t="s">
        <v>1887</v>
      </c>
      <c r="F33" s="517">
        <v>200</v>
      </c>
      <c r="G33" s="518">
        <v>0.0006</v>
      </c>
      <c r="H33" s="519">
        <v>34</v>
      </c>
      <c r="I33" s="519"/>
      <c r="J33" s="519">
        <v>34</v>
      </c>
      <c r="K33" s="519">
        <v>0</v>
      </c>
      <c r="L33" s="519">
        <v>0</v>
      </c>
      <c r="M33" s="519">
        <v>4</v>
      </c>
      <c r="N33" s="519">
        <v>12</v>
      </c>
      <c r="O33" s="519">
        <v>12</v>
      </c>
      <c r="P33" s="519">
        <v>12</v>
      </c>
      <c r="Q33" s="556">
        <v>12</v>
      </c>
      <c r="R33" s="556">
        <v>12</v>
      </c>
      <c r="S33" s="556">
        <v>13</v>
      </c>
      <c r="T33" s="556">
        <v>12</v>
      </c>
      <c r="U33" s="557" t="s">
        <v>1846</v>
      </c>
      <c r="V33" s="554">
        <f t="shared" si="0"/>
        <v>157</v>
      </c>
      <c r="W33" s="558">
        <v>33</v>
      </c>
      <c r="X33" s="558">
        <v>1122</v>
      </c>
      <c r="Y33" s="568"/>
      <c r="Z33" s="569"/>
    </row>
    <row r="34" ht="21" customHeight="1" spans="1:26">
      <c r="A34" s="513"/>
      <c r="B34" s="514"/>
      <c r="C34" s="211" t="s">
        <v>1852</v>
      </c>
      <c r="D34" s="211" t="s">
        <v>1874</v>
      </c>
      <c r="E34" s="520" t="s">
        <v>1854</v>
      </c>
      <c r="F34" s="517">
        <v>500</v>
      </c>
      <c r="G34" s="518">
        <v>0.0126</v>
      </c>
      <c r="H34" s="519">
        <v>252</v>
      </c>
      <c r="I34" s="519">
        <v>252</v>
      </c>
      <c r="J34" s="519">
        <v>437</v>
      </c>
      <c r="K34" s="519">
        <v>67</v>
      </c>
      <c r="L34" s="519">
        <v>252</v>
      </c>
      <c r="M34" s="519">
        <v>438</v>
      </c>
      <c r="N34" s="519">
        <v>438</v>
      </c>
      <c r="O34" s="519"/>
      <c r="P34" s="519">
        <v>438</v>
      </c>
      <c r="Q34" s="559"/>
      <c r="R34" s="559">
        <v>438</v>
      </c>
      <c r="S34" s="559">
        <v>25</v>
      </c>
      <c r="T34" s="559">
        <v>252</v>
      </c>
      <c r="U34" s="557" t="s">
        <v>1846</v>
      </c>
      <c r="V34" s="554">
        <f t="shared" si="0"/>
        <v>3289</v>
      </c>
      <c r="W34" s="558">
        <v>28.75</v>
      </c>
      <c r="X34" s="558">
        <v>7245</v>
      </c>
      <c r="Y34" s="568"/>
      <c r="Z34" s="569"/>
    </row>
    <row r="35" ht="21" customHeight="1" spans="1:26">
      <c r="A35" s="513"/>
      <c r="B35" s="526"/>
      <c r="C35" s="211" t="s">
        <v>1858</v>
      </c>
      <c r="D35" s="515"/>
      <c r="E35" s="516"/>
      <c r="F35" s="517"/>
      <c r="G35" s="518">
        <v>1</v>
      </c>
      <c r="H35" s="519">
        <v>20000</v>
      </c>
      <c r="I35" s="519">
        <v>20000</v>
      </c>
      <c r="J35" s="519">
        <v>20000</v>
      </c>
      <c r="K35" s="519">
        <v>20000</v>
      </c>
      <c r="L35" s="519">
        <v>20000</v>
      </c>
      <c r="M35" s="519">
        <v>20000</v>
      </c>
      <c r="N35" s="519">
        <v>20000</v>
      </c>
      <c r="O35" s="519">
        <v>20000</v>
      </c>
      <c r="P35" s="519">
        <v>20000</v>
      </c>
      <c r="Q35" s="556">
        <v>20000</v>
      </c>
      <c r="R35" s="556">
        <v>20000</v>
      </c>
      <c r="S35" s="556">
        <v>21000</v>
      </c>
      <c r="T35" s="556">
        <v>20000</v>
      </c>
      <c r="U35" s="557" t="s">
        <v>1846</v>
      </c>
      <c r="V35" s="554">
        <f t="shared" si="0"/>
        <v>261000</v>
      </c>
      <c r="W35" s="558">
        <v>0.8652</v>
      </c>
      <c r="X35" s="558">
        <v>17304</v>
      </c>
      <c r="Y35" s="568"/>
      <c r="Z35" s="569"/>
    </row>
    <row r="36" ht="21" customHeight="1" spans="1:26">
      <c r="A36" s="513"/>
      <c r="B36" s="527" t="s">
        <v>1900</v>
      </c>
      <c r="C36" s="515" t="s">
        <v>1901</v>
      </c>
      <c r="D36" s="211" t="s">
        <v>1861</v>
      </c>
      <c r="E36" s="520" t="s">
        <v>1862</v>
      </c>
      <c r="F36" s="517">
        <v>300</v>
      </c>
      <c r="G36" s="518">
        <v>0.0337</v>
      </c>
      <c r="H36" s="519">
        <v>674</v>
      </c>
      <c r="I36" s="519">
        <v>674</v>
      </c>
      <c r="J36" s="519">
        <v>674</v>
      </c>
      <c r="K36" s="519">
        <v>674</v>
      </c>
      <c r="L36" s="519">
        <v>674</v>
      </c>
      <c r="M36" s="519">
        <v>674</v>
      </c>
      <c r="N36" s="519">
        <v>674</v>
      </c>
      <c r="O36" s="519">
        <v>674</v>
      </c>
      <c r="P36" s="519">
        <v>674</v>
      </c>
      <c r="Q36" s="556">
        <v>674</v>
      </c>
      <c r="R36" s="556">
        <v>674</v>
      </c>
      <c r="S36" s="556">
        <v>708</v>
      </c>
      <c r="T36" s="556">
        <v>674</v>
      </c>
      <c r="U36" s="557" t="s">
        <v>1846</v>
      </c>
      <c r="V36" s="554">
        <f t="shared" si="0"/>
        <v>8796</v>
      </c>
      <c r="W36" s="558">
        <v>10.93</v>
      </c>
      <c r="X36" s="558">
        <v>7366.82</v>
      </c>
      <c r="Y36" s="568"/>
      <c r="Z36" s="569"/>
    </row>
    <row r="37" ht="21" customHeight="1" spans="1:26">
      <c r="A37" s="536"/>
      <c r="B37" s="528"/>
      <c r="C37" s="529" t="s">
        <v>1858</v>
      </c>
      <c r="D37" s="530"/>
      <c r="E37" s="531"/>
      <c r="F37" s="532"/>
      <c r="G37" s="533">
        <v>1</v>
      </c>
      <c r="H37" s="534">
        <v>20000</v>
      </c>
      <c r="I37" s="534">
        <v>20000</v>
      </c>
      <c r="J37" s="534">
        <v>20000</v>
      </c>
      <c r="K37" s="519">
        <v>20000</v>
      </c>
      <c r="L37" s="550">
        <v>20000</v>
      </c>
      <c r="M37" s="550">
        <v>20000</v>
      </c>
      <c r="N37" s="550">
        <v>20000</v>
      </c>
      <c r="O37" s="534">
        <v>20000</v>
      </c>
      <c r="P37" s="534">
        <v>20000</v>
      </c>
      <c r="Q37" s="563">
        <v>20000</v>
      </c>
      <c r="R37" s="563">
        <v>20000</v>
      </c>
      <c r="S37" s="563">
        <v>21000</v>
      </c>
      <c r="T37" s="563">
        <v>20000</v>
      </c>
      <c r="U37" s="561" t="s">
        <v>1846</v>
      </c>
      <c r="V37" s="554">
        <f t="shared" si="0"/>
        <v>261000</v>
      </c>
      <c r="W37" s="562">
        <v>0.0019158</v>
      </c>
      <c r="X37" s="562">
        <v>38.316</v>
      </c>
      <c r="Y37" s="575"/>
      <c r="Z37" s="573"/>
    </row>
    <row r="38" ht="21" customHeight="1" spans="1:26">
      <c r="A38" s="537" t="s">
        <v>1902</v>
      </c>
      <c r="B38" s="538" t="s">
        <v>1433</v>
      </c>
      <c r="C38" s="507" t="s">
        <v>1894</v>
      </c>
      <c r="D38" s="508" t="s">
        <v>1903</v>
      </c>
      <c r="E38" s="535" t="s">
        <v>1896</v>
      </c>
      <c r="F38" s="510">
        <v>300</v>
      </c>
      <c r="G38" s="511">
        <v>0.0965</v>
      </c>
      <c r="H38" s="512">
        <v>1930</v>
      </c>
      <c r="I38" s="512">
        <v>1930</v>
      </c>
      <c r="J38" s="512"/>
      <c r="K38" s="512">
        <v>1930</v>
      </c>
      <c r="L38" s="512">
        <v>1930</v>
      </c>
      <c r="M38" s="512"/>
      <c r="N38" s="512"/>
      <c r="O38" s="512"/>
      <c r="P38" s="512"/>
      <c r="Q38" s="552"/>
      <c r="R38" s="552"/>
      <c r="S38" s="552"/>
      <c r="T38" s="552"/>
      <c r="U38" s="553" t="s">
        <v>1846</v>
      </c>
      <c r="V38" s="554">
        <f t="shared" si="0"/>
        <v>7720</v>
      </c>
      <c r="W38" s="555">
        <v>10.93</v>
      </c>
      <c r="X38" s="555">
        <v>21094.9</v>
      </c>
      <c r="Y38" s="566"/>
      <c r="Z38" s="567"/>
    </row>
    <row r="39" ht="21" customHeight="1" spans="1:26">
      <c r="A39" s="539"/>
      <c r="B39" s="540"/>
      <c r="C39" s="211" t="s">
        <v>1880</v>
      </c>
      <c r="D39" s="211" t="s">
        <v>1904</v>
      </c>
      <c r="E39" s="520" t="s">
        <v>1882</v>
      </c>
      <c r="F39" s="517"/>
      <c r="G39" s="518">
        <v>0.0109</v>
      </c>
      <c r="H39" s="519">
        <v>218</v>
      </c>
      <c r="I39" s="519">
        <v>218</v>
      </c>
      <c r="J39" s="519"/>
      <c r="K39" s="519">
        <v>218</v>
      </c>
      <c r="L39" s="519">
        <v>218</v>
      </c>
      <c r="M39" s="519"/>
      <c r="N39" s="519"/>
      <c r="O39" s="519"/>
      <c r="P39" s="519"/>
      <c r="Q39" s="556"/>
      <c r="R39" s="556"/>
      <c r="S39" s="556"/>
      <c r="T39" s="556"/>
      <c r="U39" s="557" t="s">
        <v>1846</v>
      </c>
      <c r="V39" s="554">
        <f t="shared" ref="V39:V70" si="2">SUM(H39:T39)</f>
        <v>872</v>
      </c>
      <c r="W39" s="558">
        <v>1.6</v>
      </c>
      <c r="X39" s="558">
        <v>348.8</v>
      </c>
      <c r="Y39" s="568"/>
      <c r="Z39" s="569"/>
    </row>
    <row r="40" ht="21" customHeight="1" spans="1:26">
      <c r="A40" s="539"/>
      <c r="B40" s="540"/>
      <c r="C40" s="211" t="s">
        <v>1883</v>
      </c>
      <c r="D40" s="211" t="s">
        <v>1904</v>
      </c>
      <c r="E40" s="520" t="s">
        <v>1884</v>
      </c>
      <c r="F40" s="517"/>
      <c r="G40" s="518">
        <v>0.0109</v>
      </c>
      <c r="H40" s="519">
        <v>218</v>
      </c>
      <c r="I40" s="519">
        <v>218</v>
      </c>
      <c r="J40" s="519"/>
      <c r="K40" s="519">
        <v>218</v>
      </c>
      <c r="L40" s="519">
        <v>218</v>
      </c>
      <c r="M40" s="519"/>
      <c r="N40" s="519"/>
      <c r="O40" s="519"/>
      <c r="P40" s="519"/>
      <c r="Q40" s="556"/>
      <c r="R40" s="556"/>
      <c r="S40" s="556"/>
      <c r="T40" s="556"/>
      <c r="U40" s="557" t="s">
        <v>1846</v>
      </c>
      <c r="V40" s="554">
        <f t="shared" si="2"/>
        <v>872</v>
      </c>
      <c r="W40" s="558">
        <v>1.9</v>
      </c>
      <c r="X40" s="558">
        <v>414.2</v>
      </c>
      <c r="Y40" s="568"/>
      <c r="Z40" s="578"/>
    </row>
    <row r="41" ht="21" customHeight="1" spans="1:26">
      <c r="A41" s="539"/>
      <c r="B41" s="540"/>
      <c r="C41" s="515" t="s">
        <v>1905</v>
      </c>
      <c r="D41" s="211" t="s">
        <v>1906</v>
      </c>
      <c r="E41" s="520" t="s">
        <v>1907</v>
      </c>
      <c r="F41" s="517">
        <v>300</v>
      </c>
      <c r="G41" s="518">
        <v>0.1004</v>
      </c>
      <c r="H41" s="519">
        <v>2008</v>
      </c>
      <c r="I41" s="519">
        <v>2008</v>
      </c>
      <c r="J41" s="519"/>
      <c r="K41" s="519">
        <v>2008</v>
      </c>
      <c r="L41" s="519">
        <v>2008</v>
      </c>
      <c r="M41" s="519"/>
      <c r="N41" s="519"/>
      <c r="O41" s="519"/>
      <c r="P41" s="519"/>
      <c r="Q41" s="556"/>
      <c r="R41" s="556"/>
      <c r="S41" s="556"/>
      <c r="T41" s="556"/>
      <c r="U41" s="557" t="s">
        <v>1846</v>
      </c>
      <c r="V41" s="554">
        <f t="shared" si="2"/>
        <v>8032</v>
      </c>
      <c r="W41" s="558">
        <v>10.93</v>
      </c>
      <c r="X41" s="558">
        <v>21947.44</v>
      </c>
      <c r="Y41" s="568"/>
      <c r="Z41" s="569"/>
    </row>
    <row r="42" ht="21" customHeight="1" spans="1:26">
      <c r="A42" s="539"/>
      <c r="B42" s="540"/>
      <c r="C42" s="211" t="s">
        <v>1880</v>
      </c>
      <c r="D42" s="211" t="s">
        <v>1908</v>
      </c>
      <c r="E42" s="520" t="s">
        <v>1882</v>
      </c>
      <c r="F42" s="517"/>
      <c r="G42" s="518">
        <v>0.0109</v>
      </c>
      <c r="H42" s="519">
        <v>218</v>
      </c>
      <c r="I42" s="519">
        <v>218</v>
      </c>
      <c r="J42" s="519"/>
      <c r="K42" s="519">
        <v>218</v>
      </c>
      <c r="L42" s="519">
        <v>218</v>
      </c>
      <c r="M42" s="519"/>
      <c r="N42" s="519"/>
      <c r="O42" s="519"/>
      <c r="P42" s="519"/>
      <c r="Q42" s="556"/>
      <c r="R42" s="556"/>
      <c r="S42" s="556"/>
      <c r="T42" s="556"/>
      <c r="U42" s="557" t="s">
        <v>1846</v>
      </c>
      <c r="V42" s="554">
        <f t="shared" si="2"/>
        <v>872</v>
      </c>
      <c r="W42" s="558">
        <v>1.6</v>
      </c>
      <c r="X42" s="558">
        <v>348.8</v>
      </c>
      <c r="Y42" s="568"/>
      <c r="Z42" s="569"/>
    </row>
    <row r="43" ht="21" customHeight="1" spans="1:26">
      <c r="A43" s="539"/>
      <c r="B43" s="540"/>
      <c r="C43" s="211" t="s">
        <v>1883</v>
      </c>
      <c r="D43" s="211" t="s">
        <v>1908</v>
      </c>
      <c r="E43" s="520" t="s">
        <v>1884</v>
      </c>
      <c r="F43" s="517"/>
      <c r="G43" s="518">
        <v>0.0109</v>
      </c>
      <c r="H43" s="519">
        <v>218</v>
      </c>
      <c r="I43" s="519">
        <v>218</v>
      </c>
      <c r="J43" s="519"/>
      <c r="K43" s="519">
        <v>218</v>
      </c>
      <c r="L43" s="519">
        <v>218</v>
      </c>
      <c r="M43" s="519"/>
      <c r="N43" s="519"/>
      <c r="O43" s="519"/>
      <c r="P43" s="519">
        <v>-72</v>
      </c>
      <c r="Q43" s="556"/>
      <c r="R43" s="556"/>
      <c r="S43" s="556"/>
      <c r="T43" s="556"/>
      <c r="U43" s="557" t="s">
        <v>1846</v>
      </c>
      <c r="V43" s="554">
        <f t="shared" si="2"/>
        <v>800</v>
      </c>
      <c r="W43" s="558">
        <v>1.9</v>
      </c>
      <c r="X43" s="558">
        <v>414.2</v>
      </c>
      <c r="Y43" s="568"/>
      <c r="Z43" s="569"/>
    </row>
    <row r="44" ht="21" customHeight="1" spans="1:26">
      <c r="A44" s="539"/>
      <c r="B44" s="540"/>
      <c r="C44" s="211" t="s">
        <v>1852</v>
      </c>
      <c r="D44" s="211" t="s">
        <v>1909</v>
      </c>
      <c r="E44" s="520" t="s">
        <v>1854</v>
      </c>
      <c r="F44" s="517">
        <v>500</v>
      </c>
      <c r="G44" s="518">
        <v>0.032</v>
      </c>
      <c r="H44" s="519">
        <v>640</v>
      </c>
      <c r="I44" s="519">
        <v>640</v>
      </c>
      <c r="J44" s="519"/>
      <c r="K44" s="519">
        <v>640</v>
      </c>
      <c r="L44" s="519">
        <v>640</v>
      </c>
      <c r="M44" s="519"/>
      <c r="N44" s="519"/>
      <c r="O44" s="519"/>
      <c r="P44" s="519"/>
      <c r="Q44" s="556"/>
      <c r="R44" s="556"/>
      <c r="S44" s="556"/>
      <c r="T44" s="556"/>
      <c r="U44" s="557" t="s">
        <v>1846</v>
      </c>
      <c r="V44" s="554">
        <f t="shared" si="2"/>
        <v>2560</v>
      </c>
      <c r="W44" s="558">
        <v>28.75</v>
      </c>
      <c r="X44" s="558">
        <v>18400</v>
      </c>
      <c r="Y44" s="568"/>
      <c r="Z44" s="569"/>
    </row>
    <row r="45" ht="21" customHeight="1" spans="1:26">
      <c r="A45" s="539"/>
      <c r="B45" s="540"/>
      <c r="C45" s="515" t="s">
        <v>1871</v>
      </c>
      <c r="D45" s="211" t="s">
        <v>1910</v>
      </c>
      <c r="E45" s="520" t="s">
        <v>1872</v>
      </c>
      <c r="F45" s="517">
        <v>500</v>
      </c>
      <c r="G45" s="518">
        <v>0.0041</v>
      </c>
      <c r="H45" s="519">
        <v>197</v>
      </c>
      <c r="I45" s="519"/>
      <c r="J45" s="519">
        <v>150</v>
      </c>
      <c r="K45" s="519">
        <v>0</v>
      </c>
      <c r="L45" s="519">
        <v>0</v>
      </c>
      <c r="M45" s="519">
        <v>150</v>
      </c>
      <c r="N45" s="519"/>
      <c r="O45" s="519"/>
      <c r="P45" s="519"/>
      <c r="Q45" s="556">
        <v>150</v>
      </c>
      <c r="R45" s="556"/>
      <c r="S45" s="556"/>
      <c r="T45" s="556">
        <v>-75</v>
      </c>
      <c r="U45" s="557" t="s">
        <v>1846</v>
      </c>
      <c r="V45" s="554">
        <f t="shared" si="2"/>
        <v>572</v>
      </c>
      <c r="W45" s="558">
        <v>19.55</v>
      </c>
      <c r="X45" s="558">
        <v>3851.35</v>
      </c>
      <c r="Y45" s="568"/>
      <c r="Z45" s="569"/>
    </row>
    <row r="46" ht="21" customHeight="1" spans="1:26">
      <c r="A46" s="539"/>
      <c r="B46" s="541"/>
      <c r="C46" s="211" t="s">
        <v>1858</v>
      </c>
      <c r="D46" s="515"/>
      <c r="E46" s="516"/>
      <c r="F46" s="517"/>
      <c r="G46" s="518">
        <v>1</v>
      </c>
      <c r="H46" s="519">
        <v>20000</v>
      </c>
      <c r="I46" s="519">
        <v>20000</v>
      </c>
      <c r="J46" s="519"/>
      <c r="K46" s="519">
        <v>20000</v>
      </c>
      <c r="L46" s="519">
        <v>20000</v>
      </c>
      <c r="M46" s="519"/>
      <c r="N46" s="519"/>
      <c r="O46" s="519"/>
      <c r="P46" s="519"/>
      <c r="Q46" s="556"/>
      <c r="R46" s="556"/>
      <c r="S46" s="556"/>
      <c r="T46" s="556"/>
      <c r="U46" s="557" t="s">
        <v>1846</v>
      </c>
      <c r="V46" s="554">
        <f t="shared" si="2"/>
        <v>80000</v>
      </c>
      <c r="W46" s="558">
        <v>1.1227</v>
      </c>
      <c r="X46" s="558">
        <v>22454</v>
      </c>
      <c r="Y46" s="568"/>
      <c r="Z46" s="569"/>
    </row>
    <row r="47" ht="21" customHeight="1" spans="1:26">
      <c r="A47" s="539"/>
      <c r="B47" s="542" t="s">
        <v>1434</v>
      </c>
      <c r="C47" s="515" t="s">
        <v>1911</v>
      </c>
      <c r="D47" s="211" t="s">
        <v>1912</v>
      </c>
      <c r="E47" s="520" t="s">
        <v>1862</v>
      </c>
      <c r="F47" s="517">
        <v>300</v>
      </c>
      <c r="G47" s="518">
        <v>0.0107</v>
      </c>
      <c r="H47" s="519">
        <v>214</v>
      </c>
      <c r="I47" s="519">
        <v>214</v>
      </c>
      <c r="J47" s="519"/>
      <c r="K47" s="519">
        <v>214</v>
      </c>
      <c r="L47" s="519">
        <v>214</v>
      </c>
      <c r="M47" s="519"/>
      <c r="N47" s="519"/>
      <c r="O47" s="519"/>
      <c r="P47" s="519"/>
      <c r="Q47" s="556"/>
      <c r="R47" s="556"/>
      <c r="S47" s="556"/>
      <c r="T47" s="556"/>
      <c r="U47" s="557" t="s">
        <v>1846</v>
      </c>
      <c r="V47" s="554">
        <f t="shared" si="2"/>
        <v>856</v>
      </c>
      <c r="W47" s="558">
        <v>10.93</v>
      </c>
      <c r="X47" s="558">
        <v>2339.02</v>
      </c>
      <c r="Y47" s="568"/>
      <c r="Z47" s="569"/>
    </row>
    <row r="48" ht="21" customHeight="1" spans="1:26">
      <c r="A48" s="539"/>
      <c r="B48" s="540"/>
      <c r="C48" s="521" t="s">
        <v>1905</v>
      </c>
      <c r="D48" s="211" t="s">
        <v>1913</v>
      </c>
      <c r="E48" s="520" t="s">
        <v>1907</v>
      </c>
      <c r="F48" s="517">
        <v>300</v>
      </c>
      <c r="G48" s="518">
        <v>0.0112</v>
      </c>
      <c r="H48" s="519">
        <v>224</v>
      </c>
      <c r="I48" s="519">
        <v>224</v>
      </c>
      <c r="J48" s="519"/>
      <c r="K48" s="519">
        <v>224</v>
      </c>
      <c r="L48" s="519">
        <v>224</v>
      </c>
      <c r="M48" s="519"/>
      <c r="N48" s="519"/>
      <c r="O48" s="519"/>
      <c r="P48" s="519"/>
      <c r="Q48" s="556"/>
      <c r="R48" s="556"/>
      <c r="S48" s="556"/>
      <c r="T48" s="556"/>
      <c r="U48" s="557" t="s">
        <v>1846</v>
      </c>
      <c r="V48" s="554">
        <f t="shared" si="2"/>
        <v>896</v>
      </c>
      <c r="W48" s="558">
        <v>10.93</v>
      </c>
      <c r="X48" s="558">
        <v>2448.32</v>
      </c>
      <c r="Y48" s="571"/>
      <c r="Z48" s="569"/>
    </row>
    <row r="49" ht="21" customHeight="1" spans="1:26">
      <c r="A49" s="539"/>
      <c r="B49" s="540"/>
      <c r="C49" s="515" t="s">
        <v>1894</v>
      </c>
      <c r="D49" s="211" t="s">
        <v>1914</v>
      </c>
      <c r="E49" s="520" t="s">
        <v>1896</v>
      </c>
      <c r="F49" s="517">
        <v>300</v>
      </c>
      <c r="G49" s="518">
        <v>0.0112</v>
      </c>
      <c r="H49" s="519">
        <v>224</v>
      </c>
      <c r="I49" s="519">
        <v>224</v>
      </c>
      <c r="J49" s="519"/>
      <c r="K49" s="519">
        <v>224</v>
      </c>
      <c r="L49" s="519">
        <v>224</v>
      </c>
      <c r="M49" s="519"/>
      <c r="N49" s="519"/>
      <c r="O49" s="519"/>
      <c r="P49" s="519"/>
      <c r="Q49" s="556"/>
      <c r="R49" s="556"/>
      <c r="S49" s="556"/>
      <c r="T49" s="556"/>
      <c r="U49" s="557" t="s">
        <v>1846</v>
      </c>
      <c r="V49" s="554">
        <f t="shared" si="2"/>
        <v>896</v>
      </c>
      <c r="W49" s="558">
        <v>10.93</v>
      </c>
      <c r="X49" s="558">
        <v>2448.32</v>
      </c>
      <c r="Y49" s="571"/>
      <c r="Z49" s="569"/>
    </row>
    <row r="50" ht="21" customHeight="1" spans="1:26">
      <c r="A50" s="539"/>
      <c r="B50" s="540"/>
      <c r="C50" s="543" t="s">
        <v>1915</v>
      </c>
      <c r="D50" s="543" t="s">
        <v>1916</v>
      </c>
      <c r="E50" s="544" t="s">
        <v>1917</v>
      </c>
      <c r="F50" s="545">
        <v>300</v>
      </c>
      <c r="G50" s="546">
        <v>0.0011</v>
      </c>
      <c r="H50" s="519">
        <v>150</v>
      </c>
      <c r="I50" s="519"/>
      <c r="J50" s="519"/>
      <c r="K50" s="519">
        <v>0</v>
      </c>
      <c r="L50" s="519">
        <v>0</v>
      </c>
      <c r="M50" s="519"/>
      <c r="N50" s="519"/>
      <c r="O50" s="519"/>
      <c r="P50" s="519"/>
      <c r="Q50" s="556"/>
      <c r="R50" s="556"/>
      <c r="S50" s="556"/>
      <c r="T50" s="556"/>
      <c r="U50" s="557" t="s">
        <v>1846</v>
      </c>
      <c r="V50" s="554">
        <f t="shared" si="2"/>
        <v>150</v>
      </c>
      <c r="W50" s="558">
        <v>14.95</v>
      </c>
      <c r="X50" s="558">
        <v>2242.5</v>
      </c>
      <c r="Y50" s="568"/>
      <c r="Z50" s="570" t="s">
        <v>1918</v>
      </c>
    </row>
    <row r="51" ht="21" customHeight="1" spans="1:26">
      <c r="A51" s="539"/>
      <c r="B51" s="540"/>
      <c r="C51" s="543" t="s">
        <v>1852</v>
      </c>
      <c r="D51" s="543" t="s">
        <v>1919</v>
      </c>
      <c r="E51" s="544" t="s">
        <v>1854</v>
      </c>
      <c r="F51" s="545">
        <v>500</v>
      </c>
      <c r="G51" s="546">
        <v>0.0089</v>
      </c>
      <c r="H51" s="519">
        <v>202</v>
      </c>
      <c r="I51" s="519">
        <v>154</v>
      </c>
      <c r="J51" s="519"/>
      <c r="K51" s="519">
        <v>178</v>
      </c>
      <c r="L51" s="519">
        <v>178</v>
      </c>
      <c r="M51" s="519"/>
      <c r="N51" s="519"/>
      <c r="O51" s="519"/>
      <c r="P51" s="519"/>
      <c r="Q51" s="556"/>
      <c r="R51" s="556"/>
      <c r="S51" s="556"/>
      <c r="T51" s="556"/>
      <c r="U51" s="557" t="s">
        <v>1846</v>
      </c>
      <c r="V51" s="554">
        <f t="shared" si="2"/>
        <v>712</v>
      </c>
      <c r="W51" s="558">
        <v>28.75</v>
      </c>
      <c r="X51" s="558">
        <v>5807.5</v>
      </c>
      <c r="Y51" s="568"/>
      <c r="Z51" s="570" t="s">
        <v>1920</v>
      </c>
    </row>
    <row r="52" ht="21" customHeight="1" spans="1:26">
      <c r="A52" s="539"/>
      <c r="B52" s="540"/>
      <c r="C52" s="515" t="s">
        <v>1871</v>
      </c>
      <c r="D52" s="211" t="s">
        <v>1910</v>
      </c>
      <c r="E52" s="520" t="s">
        <v>1872</v>
      </c>
      <c r="F52" s="517">
        <v>500</v>
      </c>
      <c r="G52" s="518">
        <v>0.0012</v>
      </c>
      <c r="H52" s="519">
        <v>57</v>
      </c>
      <c r="I52" s="519"/>
      <c r="J52" s="519">
        <v>50</v>
      </c>
      <c r="K52" s="519">
        <v>0</v>
      </c>
      <c r="L52" s="519">
        <v>0</v>
      </c>
      <c r="M52" s="519">
        <v>50</v>
      </c>
      <c r="N52" s="519"/>
      <c r="O52" s="519"/>
      <c r="P52" s="519"/>
      <c r="Q52" s="556">
        <v>50</v>
      </c>
      <c r="R52" s="556"/>
      <c r="S52" s="556">
        <v>-32</v>
      </c>
      <c r="T52" s="556">
        <v>-27</v>
      </c>
      <c r="U52" s="557" t="s">
        <v>1846</v>
      </c>
      <c r="V52" s="554">
        <f t="shared" si="2"/>
        <v>148</v>
      </c>
      <c r="W52" s="558">
        <v>19.55</v>
      </c>
      <c r="X52" s="558">
        <v>1114.35</v>
      </c>
      <c r="Y52" s="568"/>
      <c r="Z52" s="569"/>
    </row>
    <row r="53" ht="21" customHeight="1" spans="1:26">
      <c r="A53" s="539"/>
      <c r="B53" s="541"/>
      <c r="C53" s="211" t="s">
        <v>1858</v>
      </c>
      <c r="D53" s="515"/>
      <c r="E53" s="516"/>
      <c r="F53" s="517"/>
      <c r="G53" s="518">
        <v>1</v>
      </c>
      <c r="H53" s="519">
        <v>20000</v>
      </c>
      <c r="I53" s="519">
        <v>20000</v>
      </c>
      <c r="J53" s="519"/>
      <c r="K53" s="519">
        <v>20000</v>
      </c>
      <c r="L53" s="519">
        <v>20000</v>
      </c>
      <c r="M53" s="519"/>
      <c r="N53" s="519"/>
      <c r="O53" s="519"/>
      <c r="P53" s="519"/>
      <c r="Q53" s="556"/>
      <c r="R53" s="556"/>
      <c r="S53" s="556"/>
      <c r="T53" s="556"/>
      <c r="U53" s="557" t="s">
        <v>1846</v>
      </c>
      <c r="V53" s="554">
        <f t="shared" si="2"/>
        <v>80000</v>
      </c>
      <c r="W53" s="558">
        <v>1.1433</v>
      </c>
      <c r="X53" s="558">
        <v>22866</v>
      </c>
      <c r="Y53" s="568"/>
      <c r="Z53" s="569"/>
    </row>
    <row r="54" ht="21" customHeight="1" spans="1:26">
      <c r="A54" s="539"/>
      <c r="B54" s="542" t="s">
        <v>1921</v>
      </c>
      <c r="C54" s="515" t="s">
        <v>1922</v>
      </c>
      <c r="D54" s="211" t="s">
        <v>1861</v>
      </c>
      <c r="E54" s="520" t="s">
        <v>1862</v>
      </c>
      <c r="F54" s="517">
        <v>300</v>
      </c>
      <c r="G54" s="518">
        <v>0.0556</v>
      </c>
      <c r="H54" s="519">
        <v>1112</v>
      </c>
      <c r="I54" s="519">
        <v>1112</v>
      </c>
      <c r="J54" s="519"/>
      <c r="K54" s="519">
        <v>1112</v>
      </c>
      <c r="L54" s="519">
        <v>1112</v>
      </c>
      <c r="M54" s="519"/>
      <c r="N54" s="519"/>
      <c r="O54" s="519"/>
      <c r="P54" s="519"/>
      <c r="Q54" s="556"/>
      <c r="R54" s="556"/>
      <c r="S54" s="556"/>
      <c r="T54" s="556"/>
      <c r="U54" s="557" t="s">
        <v>1846</v>
      </c>
      <c r="V54" s="554">
        <f t="shared" si="2"/>
        <v>4448</v>
      </c>
      <c r="W54" s="558">
        <v>10.93</v>
      </c>
      <c r="X54" s="558">
        <v>12154.16</v>
      </c>
      <c r="Y54" s="568"/>
      <c r="Z54" s="569"/>
    </row>
    <row r="55" ht="21" customHeight="1" spans="1:26">
      <c r="A55" s="539"/>
      <c r="B55" s="547"/>
      <c r="C55" s="529" t="s">
        <v>1858</v>
      </c>
      <c r="D55" s="530"/>
      <c r="E55" s="531"/>
      <c r="F55" s="532"/>
      <c r="G55" s="533">
        <v>1</v>
      </c>
      <c r="H55" s="534">
        <v>20000</v>
      </c>
      <c r="I55" s="534">
        <v>20000</v>
      </c>
      <c r="J55" s="534"/>
      <c r="K55" s="519">
        <v>20000</v>
      </c>
      <c r="L55" s="550">
        <v>20000</v>
      </c>
      <c r="M55" s="550"/>
      <c r="N55" s="550"/>
      <c r="O55" s="534"/>
      <c r="P55" s="534"/>
      <c r="Q55" s="563"/>
      <c r="R55" s="563"/>
      <c r="S55" s="563"/>
      <c r="T55" s="563"/>
      <c r="U55" s="561" t="s">
        <v>1846</v>
      </c>
      <c r="V55" s="554">
        <f t="shared" si="2"/>
        <v>80000</v>
      </c>
      <c r="W55" s="562">
        <v>0.0019158</v>
      </c>
      <c r="X55" s="562">
        <v>38.316</v>
      </c>
      <c r="Y55" s="575"/>
      <c r="Z55" s="573"/>
    </row>
    <row r="56" ht="21" customHeight="1" spans="1:26">
      <c r="A56" s="539"/>
      <c r="B56" s="538" t="s">
        <v>1435</v>
      </c>
      <c r="C56" s="507" t="s">
        <v>1923</v>
      </c>
      <c r="D56" s="508" t="s">
        <v>1924</v>
      </c>
      <c r="E56" s="535" t="s">
        <v>1925</v>
      </c>
      <c r="F56" s="510">
        <v>300</v>
      </c>
      <c r="G56" s="511">
        <v>0.1622</v>
      </c>
      <c r="H56" s="512">
        <v>3244</v>
      </c>
      <c r="I56" s="512">
        <v>3244</v>
      </c>
      <c r="J56" s="512"/>
      <c r="K56" s="512">
        <v>3244</v>
      </c>
      <c r="L56" s="512">
        <v>3244</v>
      </c>
      <c r="M56" s="512"/>
      <c r="N56" s="512"/>
      <c r="O56" s="512"/>
      <c r="P56" s="512"/>
      <c r="Q56" s="552"/>
      <c r="R56" s="552"/>
      <c r="S56" s="552"/>
      <c r="T56" s="552"/>
      <c r="U56" s="553" t="s">
        <v>1846</v>
      </c>
      <c r="V56" s="554">
        <f t="shared" si="2"/>
        <v>12976</v>
      </c>
      <c r="W56" s="555">
        <v>10.93</v>
      </c>
      <c r="X56" s="555">
        <v>35456.92</v>
      </c>
      <c r="Y56" s="566"/>
      <c r="Z56" s="567"/>
    </row>
    <row r="57" ht="21" customHeight="1" spans="1:26">
      <c r="A57" s="539"/>
      <c r="B57" s="540"/>
      <c r="C57" s="211" t="s">
        <v>1880</v>
      </c>
      <c r="D57" s="211" t="s">
        <v>1881</v>
      </c>
      <c r="E57" s="520" t="s">
        <v>1882</v>
      </c>
      <c r="F57" s="517"/>
      <c r="G57" s="518">
        <v>0.0134</v>
      </c>
      <c r="H57" s="519">
        <v>268</v>
      </c>
      <c r="I57" s="519">
        <v>268</v>
      </c>
      <c r="J57" s="519"/>
      <c r="K57" s="519">
        <v>268</v>
      </c>
      <c r="L57" s="519">
        <v>268</v>
      </c>
      <c r="M57" s="519"/>
      <c r="N57" s="519"/>
      <c r="O57" s="519"/>
      <c r="P57" s="519"/>
      <c r="Q57" s="556"/>
      <c r="R57" s="556"/>
      <c r="S57" s="556"/>
      <c r="T57" s="556"/>
      <c r="U57" s="557" t="s">
        <v>1846</v>
      </c>
      <c r="V57" s="554">
        <f t="shared" si="2"/>
        <v>1072</v>
      </c>
      <c r="W57" s="558">
        <v>1.6</v>
      </c>
      <c r="X57" s="558">
        <v>428.8</v>
      </c>
      <c r="Y57" s="568"/>
      <c r="Z57" s="569"/>
    </row>
    <row r="58" ht="21" customHeight="1" spans="1:26">
      <c r="A58" s="539"/>
      <c r="B58" s="540"/>
      <c r="C58" s="211" t="s">
        <v>1883</v>
      </c>
      <c r="D58" s="211" t="s">
        <v>1881</v>
      </c>
      <c r="E58" s="520" t="s">
        <v>1884</v>
      </c>
      <c r="F58" s="517"/>
      <c r="G58" s="518">
        <v>0.0134</v>
      </c>
      <c r="H58" s="519">
        <v>268</v>
      </c>
      <c r="I58" s="519">
        <v>268</v>
      </c>
      <c r="J58" s="519"/>
      <c r="K58" s="519">
        <v>268</v>
      </c>
      <c r="L58" s="519">
        <v>268</v>
      </c>
      <c r="M58" s="519"/>
      <c r="N58" s="519"/>
      <c r="O58" s="519"/>
      <c r="P58" s="519"/>
      <c r="Q58" s="519"/>
      <c r="R58" s="519"/>
      <c r="S58" s="519"/>
      <c r="T58" s="519"/>
      <c r="U58" s="557" t="s">
        <v>1846</v>
      </c>
      <c r="V58" s="554">
        <f t="shared" si="2"/>
        <v>1072</v>
      </c>
      <c r="W58" s="558">
        <v>1.9</v>
      </c>
      <c r="X58" s="558">
        <v>509.2</v>
      </c>
      <c r="Y58" s="568"/>
      <c r="Z58" s="569"/>
    </row>
    <row r="59" ht="21" customHeight="1" spans="1:26">
      <c r="A59" s="539"/>
      <c r="B59" s="540"/>
      <c r="C59" s="211" t="s">
        <v>1888</v>
      </c>
      <c r="D59" s="211" t="s">
        <v>1909</v>
      </c>
      <c r="E59" s="520" t="s">
        <v>1890</v>
      </c>
      <c r="F59" s="517">
        <v>500</v>
      </c>
      <c r="G59" s="518">
        <v>0.0318</v>
      </c>
      <c r="H59" s="519">
        <v>636</v>
      </c>
      <c r="I59" s="519">
        <v>636</v>
      </c>
      <c r="J59" s="519"/>
      <c r="K59" s="519">
        <v>636</v>
      </c>
      <c r="L59" s="519">
        <v>636</v>
      </c>
      <c r="M59" s="519"/>
      <c r="N59" s="519"/>
      <c r="O59" s="519"/>
      <c r="P59" s="519"/>
      <c r="Q59" s="556"/>
      <c r="R59" s="556"/>
      <c r="S59" s="556"/>
      <c r="T59" s="556"/>
      <c r="U59" s="557" t="s">
        <v>1846</v>
      </c>
      <c r="V59" s="554">
        <f t="shared" si="2"/>
        <v>2544</v>
      </c>
      <c r="W59" s="558">
        <v>28.75</v>
      </c>
      <c r="X59" s="558">
        <v>18285</v>
      </c>
      <c r="Y59" s="568"/>
      <c r="Z59" s="569"/>
    </row>
    <row r="60" ht="21" customHeight="1" spans="1:26">
      <c r="A60" s="539"/>
      <c r="B60" s="540"/>
      <c r="C60" s="515" t="s">
        <v>1926</v>
      </c>
      <c r="D60" s="211" t="s">
        <v>1927</v>
      </c>
      <c r="E60" s="516"/>
      <c r="F60" s="517">
        <v>300</v>
      </c>
      <c r="G60" s="518">
        <v>0.0097</v>
      </c>
      <c r="H60" s="519">
        <v>300</v>
      </c>
      <c r="I60" s="519">
        <v>300</v>
      </c>
      <c r="J60" s="519"/>
      <c r="K60" s="519">
        <v>0</v>
      </c>
      <c r="L60" s="519">
        <v>176</v>
      </c>
      <c r="M60" s="519"/>
      <c r="N60" s="519"/>
      <c r="O60" s="519"/>
      <c r="P60" s="519"/>
      <c r="Q60" s="556"/>
      <c r="R60" s="556"/>
      <c r="S60" s="556"/>
      <c r="T60" s="556"/>
      <c r="U60" s="557" t="s">
        <v>1846</v>
      </c>
      <c r="V60" s="554">
        <f t="shared" si="2"/>
        <v>776</v>
      </c>
      <c r="W60" s="558">
        <v>42</v>
      </c>
      <c r="X60" s="558">
        <v>12600</v>
      </c>
      <c r="Y60" s="568"/>
      <c r="Z60" s="578"/>
    </row>
    <row r="61" ht="21" customHeight="1" spans="1:26">
      <c r="A61" s="539"/>
      <c r="B61" s="541"/>
      <c r="C61" s="211" t="s">
        <v>1858</v>
      </c>
      <c r="D61" s="515"/>
      <c r="E61" s="516"/>
      <c r="F61" s="517"/>
      <c r="G61" s="518">
        <v>1</v>
      </c>
      <c r="H61" s="519">
        <v>20000</v>
      </c>
      <c r="I61" s="519">
        <v>20000</v>
      </c>
      <c r="J61" s="519"/>
      <c r="K61" s="519">
        <v>20000</v>
      </c>
      <c r="L61" s="519">
        <v>20000</v>
      </c>
      <c r="M61" s="519"/>
      <c r="N61" s="519"/>
      <c r="O61" s="519"/>
      <c r="P61" s="519"/>
      <c r="Q61" s="556"/>
      <c r="R61" s="556"/>
      <c r="S61" s="556"/>
      <c r="T61" s="556"/>
      <c r="U61" s="557" t="s">
        <v>1846</v>
      </c>
      <c r="V61" s="554">
        <f t="shared" si="2"/>
        <v>80000</v>
      </c>
      <c r="W61" s="558">
        <v>1.1227</v>
      </c>
      <c r="X61" s="558">
        <v>22454</v>
      </c>
      <c r="Y61" s="568"/>
      <c r="Z61" s="569"/>
    </row>
    <row r="62" ht="21" customHeight="1" spans="1:26">
      <c r="A62" s="539"/>
      <c r="B62" s="542" t="s">
        <v>1436</v>
      </c>
      <c r="C62" s="515" t="s">
        <v>1923</v>
      </c>
      <c r="D62" s="211" t="s">
        <v>1928</v>
      </c>
      <c r="E62" s="520" t="s">
        <v>1925</v>
      </c>
      <c r="F62" s="517">
        <v>300</v>
      </c>
      <c r="G62" s="518">
        <v>0.0228</v>
      </c>
      <c r="H62" s="519">
        <v>456</v>
      </c>
      <c r="I62" s="519">
        <v>456</v>
      </c>
      <c r="J62" s="519"/>
      <c r="K62" s="519">
        <v>456</v>
      </c>
      <c r="L62" s="519">
        <v>456</v>
      </c>
      <c r="M62" s="519"/>
      <c r="N62" s="519"/>
      <c r="O62" s="519"/>
      <c r="P62" s="519"/>
      <c r="Q62" s="556"/>
      <c r="R62" s="556"/>
      <c r="S62" s="556"/>
      <c r="T62" s="556"/>
      <c r="U62" s="557" t="s">
        <v>1846</v>
      </c>
      <c r="V62" s="554">
        <f t="shared" si="2"/>
        <v>1824</v>
      </c>
      <c r="W62" s="558">
        <v>10.93</v>
      </c>
      <c r="X62" s="558">
        <v>4984.08</v>
      </c>
      <c r="Y62" s="568"/>
      <c r="Z62" s="569"/>
    </row>
    <row r="63" ht="21" customHeight="1" spans="1:26">
      <c r="A63" s="539"/>
      <c r="B63" s="540"/>
      <c r="C63" s="543" t="s">
        <v>1929</v>
      </c>
      <c r="D63" s="543" t="s">
        <v>1930</v>
      </c>
      <c r="E63" s="548"/>
      <c r="F63" s="545">
        <v>300</v>
      </c>
      <c r="G63" s="546">
        <v>0.0027</v>
      </c>
      <c r="H63" s="519">
        <v>300</v>
      </c>
      <c r="I63" s="519"/>
      <c r="J63" s="519"/>
      <c r="K63" s="519">
        <v>0</v>
      </c>
      <c r="L63" s="519">
        <v>0</v>
      </c>
      <c r="M63" s="519"/>
      <c r="N63" s="519"/>
      <c r="O63" s="519"/>
      <c r="P63" s="519"/>
      <c r="Q63" s="556"/>
      <c r="R63" s="556"/>
      <c r="S63" s="556"/>
      <c r="T63" s="556"/>
      <c r="U63" s="557" t="s">
        <v>1846</v>
      </c>
      <c r="V63" s="554">
        <f t="shared" si="2"/>
        <v>300</v>
      </c>
      <c r="W63" s="558">
        <v>14.95</v>
      </c>
      <c r="X63" s="558">
        <v>4485</v>
      </c>
      <c r="Y63" s="568"/>
      <c r="Z63" s="570" t="s">
        <v>1931</v>
      </c>
    </row>
    <row r="64" ht="21" customHeight="1" spans="1:26">
      <c r="A64" s="539"/>
      <c r="B64" s="540"/>
      <c r="C64" s="543" t="s">
        <v>1888</v>
      </c>
      <c r="D64" s="543" t="s">
        <v>1874</v>
      </c>
      <c r="E64" s="544" t="s">
        <v>1890</v>
      </c>
      <c r="F64" s="545">
        <v>500</v>
      </c>
      <c r="G64" s="546">
        <v>0.0063</v>
      </c>
      <c r="H64" s="519">
        <v>186</v>
      </c>
      <c r="I64" s="519">
        <v>66</v>
      </c>
      <c r="J64" s="519"/>
      <c r="K64" s="519">
        <v>126</v>
      </c>
      <c r="L64" s="519">
        <v>126</v>
      </c>
      <c r="M64" s="519"/>
      <c r="N64" s="519"/>
      <c r="O64" s="519"/>
      <c r="P64" s="519"/>
      <c r="Q64" s="556"/>
      <c r="R64" s="556"/>
      <c r="S64" s="556"/>
      <c r="T64" s="556"/>
      <c r="U64" s="557" t="s">
        <v>1846</v>
      </c>
      <c r="V64" s="554">
        <f t="shared" si="2"/>
        <v>504</v>
      </c>
      <c r="W64" s="558">
        <v>28.75</v>
      </c>
      <c r="X64" s="558">
        <v>5347.5</v>
      </c>
      <c r="Y64" s="568"/>
      <c r="Z64" s="570" t="s">
        <v>1920</v>
      </c>
    </row>
    <row r="65" ht="21" customHeight="1" spans="1:26">
      <c r="A65" s="539"/>
      <c r="B65" s="540"/>
      <c r="C65" s="515" t="s">
        <v>1932</v>
      </c>
      <c r="D65" s="211" t="s">
        <v>1927</v>
      </c>
      <c r="E65" s="516"/>
      <c r="F65" s="517">
        <v>300</v>
      </c>
      <c r="G65" s="518">
        <v>0.0022</v>
      </c>
      <c r="H65" s="519">
        <v>300</v>
      </c>
      <c r="I65" s="519"/>
      <c r="J65" s="519"/>
      <c r="K65" s="519">
        <v>0</v>
      </c>
      <c r="L65" s="519">
        <v>0</v>
      </c>
      <c r="M65" s="519"/>
      <c r="N65" s="519"/>
      <c r="O65" s="519"/>
      <c r="P65" s="519"/>
      <c r="Q65" s="556"/>
      <c r="R65" s="556"/>
      <c r="S65" s="556"/>
      <c r="T65" s="556"/>
      <c r="U65" s="557" t="s">
        <v>1846</v>
      </c>
      <c r="V65" s="554">
        <f t="shared" si="2"/>
        <v>300</v>
      </c>
      <c r="W65" s="558">
        <v>33.48</v>
      </c>
      <c r="X65" s="558">
        <v>10044</v>
      </c>
      <c r="Y65" s="568"/>
      <c r="Z65" s="569"/>
    </row>
    <row r="66" ht="21" customHeight="1" spans="1:26">
      <c r="A66" s="539"/>
      <c r="B66" s="540"/>
      <c r="C66" s="211" t="s">
        <v>1933</v>
      </c>
      <c r="D66" s="211" t="s">
        <v>1934</v>
      </c>
      <c r="E66" s="516"/>
      <c r="F66" s="517">
        <v>300</v>
      </c>
      <c r="G66" s="518">
        <v>0.0006</v>
      </c>
      <c r="H66" s="519">
        <v>300</v>
      </c>
      <c r="I66" s="519"/>
      <c r="J66" s="519"/>
      <c r="K66" s="519">
        <v>0</v>
      </c>
      <c r="L66" s="519">
        <v>0</v>
      </c>
      <c r="M66" s="519"/>
      <c r="N66" s="519"/>
      <c r="O66" s="519"/>
      <c r="P66" s="519"/>
      <c r="Q66" s="556"/>
      <c r="R66" s="556"/>
      <c r="S66" s="556"/>
      <c r="T66" s="556"/>
      <c r="U66" s="557" t="s">
        <v>1846</v>
      </c>
      <c r="V66" s="554">
        <f t="shared" si="2"/>
        <v>300</v>
      </c>
      <c r="W66" s="558">
        <v>18</v>
      </c>
      <c r="X66" s="558">
        <v>5400</v>
      </c>
      <c r="Y66" s="568"/>
      <c r="Z66" s="569"/>
    </row>
    <row r="67" ht="21" customHeight="1" spans="1:26">
      <c r="A67" s="539"/>
      <c r="B67" s="541"/>
      <c r="C67" s="211" t="s">
        <v>1858</v>
      </c>
      <c r="D67" s="515"/>
      <c r="E67" s="516"/>
      <c r="F67" s="517"/>
      <c r="G67" s="518">
        <v>1</v>
      </c>
      <c r="H67" s="519">
        <v>20000</v>
      </c>
      <c r="I67" s="519">
        <v>20000</v>
      </c>
      <c r="J67" s="519"/>
      <c r="K67" s="519">
        <v>20000</v>
      </c>
      <c r="L67" s="519">
        <v>20000</v>
      </c>
      <c r="M67" s="519"/>
      <c r="N67" s="519"/>
      <c r="O67" s="519"/>
      <c r="P67" s="519"/>
      <c r="Q67" s="556"/>
      <c r="R67" s="556"/>
      <c r="S67" s="556"/>
      <c r="T67" s="556"/>
      <c r="U67" s="557" t="s">
        <v>1846</v>
      </c>
      <c r="V67" s="554">
        <f t="shared" si="2"/>
        <v>80000</v>
      </c>
      <c r="W67" s="558">
        <v>1.1433</v>
      </c>
      <c r="X67" s="558">
        <v>22866</v>
      </c>
      <c r="Y67" s="568"/>
      <c r="Z67" s="569"/>
    </row>
    <row r="68" ht="21" customHeight="1" spans="1:26">
      <c r="A68" s="539"/>
      <c r="B68" s="542" t="s">
        <v>1935</v>
      </c>
      <c r="C68" s="515" t="s">
        <v>1936</v>
      </c>
      <c r="D68" s="211" t="s">
        <v>1861</v>
      </c>
      <c r="E68" s="520" t="s">
        <v>1862</v>
      </c>
      <c r="F68" s="517">
        <v>300</v>
      </c>
      <c r="G68" s="518">
        <v>0.0556</v>
      </c>
      <c r="H68" s="519">
        <v>1112</v>
      </c>
      <c r="I68" s="519">
        <v>1112</v>
      </c>
      <c r="J68" s="519"/>
      <c r="K68" s="519">
        <v>1112</v>
      </c>
      <c r="L68" s="519">
        <v>1112</v>
      </c>
      <c r="M68" s="519"/>
      <c r="N68" s="519"/>
      <c r="O68" s="519"/>
      <c r="P68" s="519"/>
      <c r="Q68" s="556"/>
      <c r="R68" s="556"/>
      <c r="S68" s="556"/>
      <c r="T68" s="556"/>
      <c r="U68" s="557" t="s">
        <v>1846</v>
      </c>
      <c r="V68" s="554">
        <f t="shared" si="2"/>
        <v>4448</v>
      </c>
      <c r="W68" s="558">
        <v>10.93</v>
      </c>
      <c r="X68" s="558">
        <v>12154.16</v>
      </c>
      <c r="Y68" s="568"/>
      <c r="Z68" s="569"/>
    </row>
    <row r="69" ht="21" customHeight="1" spans="1:26">
      <c r="A69" s="539"/>
      <c r="B69" s="547"/>
      <c r="C69" s="579" t="s">
        <v>1858</v>
      </c>
      <c r="D69" s="530"/>
      <c r="E69" s="531"/>
      <c r="F69" s="532"/>
      <c r="G69" s="533">
        <v>1</v>
      </c>
      <c r="H69" s="534">
        <v>20000</v>
      </c>
      <c r="I69" s="534">
        <v>20000</v>
      </c>
      <c r="J69" s="534"/>
      <c r="K69" s="519">
        <v>20000</v>
      </c>
      <c r="L69" s="550">
        <v>20000</v>
      </c>
      <c r="M69" s="550"/>
      <c r="N69" s="550"/>
      <c r="O69" s="534"/>
      <c r="P69" s="534"/>
      <c r="Q69" s="563"/>
      <c r="R69" s="563"/>
      <c r="S69" s="563"/>
      <c r="T69" s="563"/>
      <c r="U69" s="561" t="s">
        <v>1846</v>
      </c>
      <c r="V69" s="554">
        <f t="shared" si="2"/>
        <v>80000</v>
      </c>
      <c r="W69" s="562">
        <v>0.0019158</v>
      </c>
      <c r="X69" s="562">
        <v>38.316</v>
      </c>
      <c r="Y69" s="572"/>
      <c r="Z69" s="573"/>
    </row>
    <row r="70" ht="21" customHeight="1" spans="1:26">
      <c r="A70" s="539"/>
      <c r="B70" s="538" t="s">
        <v>1437</v>
      </c>
      <c r="C70" s="507" t="s">
        <v>1911</v>
      </c>
      <c r="D70" s="508" t="s">
        <v>1937</v>
      </c>
      <c r="E70" s="535" t="s">
        <v>1862</v>
      </c>
      <c r="F70" s="510">
        <v>300</v>
      </c>
      <c r="G70" s="511">
        <v>0.1307</v>
      </c>
      <c r="H70" s="512">
        <v>2614</v>
      </c>
      <c r="I70" s="512">
        <v>2614</v>
      </c>
      <c r="J70" s="512"/>
      <c r="K70" s="512">
        <v>2614</v>
      </c>
      <c r="L70" s="512">
        <v>5359</v>
      </c>
      <c r="M70" s="512"/>
      <c r="N70" s="512"/>
      <c r="O70" s="512"/>
      <c r="P70" s="512"/>
      <c r="Q70" s="552"/>
      <c r="R70" s="552"/>
      <c r="S70" s="552"/>
      <c r="T70" s="552">
        <v>2745</v>
      </c>
      <c r="U70" s="553" t="s">
        <v>1846</v>
      </c>
      <c r="V70" s="554">
        <f t="shared" si="2"/>
        <v>15946</v>
      </c>
      <c r="W70" s="555">
        <v>10.93</v>
      </c>
      <c r="X70" s="555">
        <v>28571.02</v>
      </c>
      <c r="Y70" s="574"/>
      <c r="Z70" s="567"/>
    </row>
    <row r="71" ht="21" customHeight="1" spans="1:26">
      <c r="A71" s="539"/>
      <c r="B71" s="540"/>
      <c r="C71" s="211" t="s">
        <v>1880</v>
      </c>
      <c r="D71" s="211" t="s">
        <v>1881</v>
      </c>
      <c r="E71" s="520" t="s">
        <v>1882</v>
      </c>
      <c r="F71" s="517"/>
      <c r="G71" s="518">
        <v>0.0158</v>
      </c>
      <c r="H71" s="519">
        <v>316</v>
      </c>
      <c r="I71" s="519">
        <v>316</v>
      </c>
      <c r="J71" s="519"/>
      <c r="K71" s="519">
        <v>316</v>
      </c>
      <c r="L71" s="519">
        <v>648</v>
      </c>
      <c r="M71" s="519"/>
      <c r="N71" s="519"/>
      <c r="O71" s="519"/>
      <c r="P71" s="519"/>
      <c r="Q71" s="556"/>
      <c r="R71" s="556"/>
      <c r="S71" s="556"/>
      <c r="T71" s="556">
        <v>332</v>
      </c>
      <c r="U71" s="557" t="s">
        <v>1846</v>
      </c>
      <c r="V71" s="554">
        <f t="shared" ref="V71:V99" si="3">SUM(H71:T71)</f>
        <v>1928</v>
      </c>
      <c r="W71" s="558">
        <v>1.6</v>
      </c>
      <c r="X71" s="558">
        <v>505.6</v>
      </c>
      <c r="Y71" s="571"/>
      <c r="Z71" s="569"/>
    </row>
    <row r="72" ht="21" customHeight="1" spans="1:26">
      <c r="A72" s="539"/>
      <c r="B72" s="540"/>
      <c r="C72" s="522" t="s">
        <v>1883</v>
      </c>
      <c r="D72" s="211" t="s">
        <v>1881</v>
      </c>
      <c r="E72" s="520" t="s">
        <v>1884</v>
      </c>
      <c r="F72" s="517"/>
      <c r="G72" s="518">
        <v>0.0158</v>
      </c>
      <c r="H72" s="519">
        <v>316</v>
      </c>
      <c r="I72" s="519">
        <v>316</v>
      </c>
      <c r="J72" s="519"/>
      <c r="K72" s="519">
        <v>316</v>
      </c>
      <c r="L72" s="519">
        <v>648</v>
      </c>
      <c r="M72" s="519"/>
      <c r="N72" s="519"/>
      <c r="O72" s="519"/>
      <c r="P72" s="519"/>
      <c r="Q72" s="556"/>
      <c r="R72" s="556"/>
      <c r="S72" s="556"/>
      <c r="T72" s="556">
        <v>332</v>
      </c>
      <c r="U72" s="557" t="s">
        <v>1846</v>
      </c>
      <c r="V72" s="554">
        <f t="shared" si="3"/>
        <v>1928</v>
      </c>
      <c r="W72" s="558">
        <v>1.9</v>
      </c>
      <c r="X72" s="558">
        <v>600.4</v>
      </c>
      <c r="Y72" s="571"/>
      <c r="Z72" s="569"/>
    </row>
    <row r="73" ht="21" customHeight="1" spans="1:26">
      <c r="A73" s="539"/>
      <c r="B73" s="540"/>
      <c r="C73" s="515" t="s">
        <v>1938</v>
      </c>
      <c r="D73" s="211" t="s">
        <v>1939</v>
      </c>
      <c r="E73" s="520" t="s">
        <v>1862</v>
      </c>
      <c r="F73" s="517">
        <v>300</v>
      </c>
      <c r="G73" s="518">
        <v>0.0339</v>
      </c>
      <c r="H73" s="519">
        <v>678</v>
      </c>
      <c r="I73" s="519">
        <v>678</v>
      </c>
      <c r="J73" s="519"/>
      <c r="K73" s="519">
        <v>678</v>
      </c>
      <c r="L73" s="519">
        <v>1390</v>
      </c>
      <c r="M73" s="519"/>
      <c r="N73" s="519"/>
      <c r="O73" s="519"/>
      <c r="P73" s="519"/>
      <c r="Q73" s="556"/>
      <c r="R73" s="556"/>
      <c r="S73" s="556"/>
      <c r="T73" s="556">
        <v>712</v>
      </c>
      <c r="U73" s="557" t="s">
        <v>1846</v>
      </c>
      <c r="V73" s="554">
        <f t="shared" si="3"/>
        <v>4136</v>
      </c>
      <c r="W73" s="558">
        <v>10.93</v>
      </c>
      <c r="X73" s="558">
        <v>7410.54</v>
      </c>
      <c r="Y73" s="568"/>
      <c r="Z73" s="569"/>
    </row>
    <row r="74" ht="21" customHeight="1" spans="1:26">
      <c r="A74" s="539"/>
      <c r="B74" s="540"/>
      <c r="C74" s="515" t="s">
        <v>1897</v>
      </c>
      <c r="D74" s="211" t="s">
        <v>1940</v>
      </c>
      <c r="E74" s="520" t="s">
        <v>1862</v>
      </c>
      <c r="F74" s="517">
        <v>300</v>
      </c>
      <c r="G74" s="518">
        <v>0.0181</v>
      </c>
      <c r="H74" s="519">
        <v>362</v>
      </c>
      <c r="I74" s="519">
        <v>362</v>
      </c>
      <c r="J74" s="519"/>
      <c r="K74" s="519">
        <v>362</v>
      </c>
      <c r="L74" s="519">
        <v>743</v>
      </c>
      <c r="M74" s="519"/>
      <c r="N74" s="519"/>
      <c r="O74" s="519"/>
      <c r="P74" s="519"/>
      <c r="Q74" s="556"/>
      <c r="R74" s="556"/>
      <c r="S74" s="556"/>
      <c r="T74" s="556">
        <v>380</v>
      </c>
      <c r="U74" s="557" t="s">
        <v>1846</v>
      </c>
      <c r="V74" s="554">
        <f t="shared" si="3"/>
        <v>2209</v>
      </c>
      <c r="W74" s="558">
        <v>10.93</v>
      </c>
      <c r="X74" s="558">
        <v>3956.66</v>
      </c>
      <c r="Y74" s="568"/>
      <c r="Z74" s="569"/>
    </row>
    <row r="75" ht="21" customHeight="1" spans="1:26">
      <c r="A75" s="539"/>
      <c r="B75" s="540"/>
      <c r="C75" s="211" t="s">
        <v>1941</v>
      </c>
      <c r="D75" s="211" t="s">
        <v>1909</v>
      </c>
      <c r="E75" s="520" t="s">
        <v>1942</v>
      </c>
      <c r="F75" s="517">
        <v>500</v>
      </c>
      <c r="G75" s="518">
        <v>0.0342</v>
      </c>
      <c r="H75" s="519">
        <v>684</v>
      </c>
      <c r="I75" s="519">
        <v>684</v>
      </c>
      <c r="J75" s="519"/>
      <c r="K75" s="519">
        <v>684</v>
      </c>
      <c r="L75" s="519">
        <v>1403</v>
      </c>
      <c r="M75" s="519"/>
      <c r="N75" s="519"/>
      <c r="O75" s="519"/>
      <c r="P75" s="519"/>
      <c r="Q75" s="556"/>
      <c r="R75" s="556"/>
      <c r="S75" s="556"/>
      <c r="T75" s="556">
        <v>718</v>
      </c>
      <c r="U75" s="557" t="s">
        <v>1846</v>
      </c>
      <c r="V75" s="554">
        <f t="shared" si="3"/>
        <v>4173</v>
      </c>
      <c r="W75" s="558">
        <v>28.75</v>
      </c>
      <c r="X75" s="558">
        <v>19665</v>
      </c>
      <c r="Y75" s="568"/>
      <c r="Z75" s="569"/>
    </row>
    <row r="76" ht="21" customHeight="1" spans="1:26">
      <c r="A76" s="539"/>
      <c r="B76" s="541"/>
      <c r="C76" s="211" t="s">
        <v>1858</v>
      </c>
      <c r="D76" s="515"/>
      <c r="E76" s="516"/>
      <c r="F76" s="517"/>
      <c r="G76" s="518">
        <v>1</v>
      </c>
      <c r="H76" s="519">
        <v>20000</v>
      </c>
      <c r="I76" s="519">
        <v>20000</v>
      </c>
      <c r="J76" s="519"/>
      <c r="K76" s="519">
        <v>20000</v>
      </c>
      <c r="L76" s="519">
        <v>41000</v>
      </c>
      <c r="M76" s="519"/>
      <c r="N76" s="519"/>
      <c r="O76" s="519"/>
      <c r="P76" s="519"/>
      <c r="Q76" s="556"/>
      <c r="R76" s="556"/>
      <c r="S76" s="556"/>
      <c r="T76" s="556">
        <v>21000</v>
      </c>
      <c r="U76" s="557" t="s">
        <v>1846</v>
      </c>
      <c r="V76" s="554">
        <f t="shared" si="3"/>
        <v>122000</v>
      </c>
      <c r="W76" s="558">
        <v>1.1227</v>
      </c>
      <c r="X76" s="558">
        <v>22454</v>
      </c>
      <c r="Y76" s="568"/>
      <c r="Z76" s="569"/>
    </row>
    <row r="77" ht="21" customHeight="1" spans="1:26">
      <c r="A77" s="539"/>
      <c r="B77" s="542" t="s">
        <v>1438</v>
      </c>
      <c r="C77" s="515" t="s">
        <v>1911</v>
      </c>
      <c r="D77" s="211" t="s">
        <v>1912</v>
      </c>
      <c r="E77" s="520" t="s">
        <v>1862</v>
      </c>
      <c r="F77" s="517">
        <v>300</v>
      </c>
      <c r="G77" s="518">
        <v>0.0099</v>
      </c>
      <c r="H77" s="519">
        <v>198</v>
      </c>
      <c r="I77" s="519">
        <v>198</v>
      </c>
      <c r="J77" s="519"/>
      <c r="K77" s="519">
        <v>198</v>
      </c>
      <c r="L77" s="519">
        <v>406</v>
      </c>
      <c r="M77" s="519"/>
      <c r="N77" s="519"/>
      <c r="O77" s="519"/>
      <c r="P77" s="519"/>
      <c r="Q77" s="556"/>
      <c r="R77" s="556"/>
      <c r="S77" s="556"/>
      <c r="T77" s="556">
        <v>208</v>
      </c>
      <c r="U77" s="557" t="s">
        <v>1846</v>
      </c>
      <c r="V77" s="554">
        <f t="shared" si="3"/>
        <v>1208</v>
      </c>
      <c r="W77" s="558">
        <v>10.93</v>
      </c>
      <c r="X77" s="558">
        <v>2164.14</v>
      </c>
      <c r="Y77" s="568"/>
      <c r="Z77" s="569"/>
    </row>
    <row r="78" ht="21" customHeight="1" spans="1:26">
      <c r="A78" s="539"/>
      <c r="B78" s="540"/>
      <c r="C78" s="515" t="s">
        <v>1911</v>
      </c>
      <c r="D78" s="211" t="s">
        <v>1943</v>
      </c>
      <c r="E78" s="520" t="s">
        <v>1862</v>
      </c>
      <c r="F78" s="517">
        <v>300</v>
      </c>
      <c r="G78" s="518">
        <v>0.0111</v>
      </c>
      <c r="H78" s="519">
        <v>222</v>
      </c>
      <c r="I78" s="519">
        <v>222</v>
      </c>
      <c r="J78" s="519"/>
      <c r="K78" s="519">
        <v>222</v>
      </c>
      <c r="L78" s="519">
        <v>456</v>
      </c>
      <c r="M78" s="519"/>
      <c r="N78" s="519"/>
      <c r="O78" s="519"/>
      <c r="P78" s="519"/>
      <c r="Q78" s="556"/>
      <c r="R78" s="556"/>
      <c r="S78" s="556"/>
      <c r="T78" s="556">
        <v>233</v>
      </c>
      <c r="U78" s="557" t="s">
        <v>1846</v>
      </c>
      <c r="V78" s="554">
        <f t="shared" si="3"/>
        <v>1355</v>
      </c>
      <c r="W78" s="558">
        <v>10.93</v>
      </c>
      <c r="X78" s="558">
        <v>2426.46</v>
      </c>
      <c r="Y78" s="568"/>
      <c r="Z78" s="569"/>
    </row>
    <row r="79" ht="21" customHeight="1" spans="1:26">
      <c r="A79" s="539"/>
      <c r="B79" s="540"/>
      <c r="C79" s="515" t="s">
        <v>1911</v>
      </c>
      <c r="D79" s="211" t="s">
        <v>1910</v>
      </c>
      <c r="E79" s="520" t="s">
        <v>1862</v>
      </c>
      <c r="F79" s="517">
        <v>300</v>
      </c>
      <c r="G79" s="518">
        <v>0.0036</v>
      </c>
      <c r="H79" s="519">
        <v>72</v>
      </c>
      <c r="I79" s="519">
        <v>72</v>
      </c>
      <c r="J79" s="519"/>
      <c r="K79" s="519">
        <v>72</v>
      </c>
      <c r="L79" s="519">
        <v>148</v>
      </c>
      <c r="M79" s="519"/>
      <c r="N79" s="519"/>
      <c r="O79" s="519"/>
      <c r="P79" s="519"/>
      <c r="Q79" s="556"/>
      <c r="R79" s="556"/>
      <c r="S79" s="556"/>
      <c r="T79" s="556">
        <v>76</v>
      </c>
      <c r="U79" s="557" t="s">
        <v>1846</v>
      </c>
      <c r="V79" s="554">
        <f t="shared" si="3"/>
        <v>440</v>
      </c>
      <c r="W79" s="558">
        <v>10.93</v>
      </c>
      <c r="X79" s="558">
        <v>786.96</v>
      </c>
      <c r="Y79" s="571"/>
      <c r="Z79" s="569"/>
    </row>
    <row r="80" ht="21" customHeight="1" spans="1:26">
      <c r="A80" s="539"/>
      <c r="B80" s="540"/>
      <c r="C80" s="515" t="s">
        <v>1938</v>
      </c>
      <c r="D80" s="211" t="s">
        <v>1944</v>
      </c>
      <c r="E80" s="520" t="s">
        <v>1862</v>
      </c>
      <c r="F80" s="517">
        <v>300</v>
      </c>
      <c r="G80" s="518">
        <v>0.0035</v>
      </c>
      <c r="H80" s="519">
        <v>70</v>
      </c>
      <c r="I80" s="519">
        <v>70</v>
      </c>
      <c r="J80" s="519"/>
      <c r="K80" s="519">
        <v>70</v>
      </c>
      <c r="L80" s="519">
        <v>144</v>
      </c>
      <c r="M80" s="519"/>
      <c r="N80" s="519"/>
      <c r="O80" s="519"/>
      <c r="P80" s="519"/>
      <c r="Q80" s="556"/>
      <c r="R80" s="556"/>
      <c r="S80" s="556"/>
      <c r="T80" s="556">
        <v>73</v>
      </c>
      <c r="U80" s="557" t="s">
        <v>1846</v>
      </c>
      <c r="V80" s="554">
        <f t="shared" si="3"/>
        <v>427</v>
      </c>
      <c r="W80" s="558">
        <v>10.93</v>
      </c>
      <c r="X80" s="558">
        <v>765.1</v>
      </c>
      <c r="Y80" s="571"/>
      <c r="Z80" s="569"/>
    </row>
    <row r="81" ht="21" customHeight="1" spans="1:26">
      <c r="A81" s="539"/>
      <c r="B81" s="540"/>
      <c r="C81" s="543" t="s">
        <v>1945</v>
      </c>
      <c r="D81" s="543" t="s">
        <v>1946</v>
      </c>
      <c r="E81" s="544" t="s">
        <v>1917</v>
      </c>
      <c r="F81" s="545">
        <v>300</v>
      </c>
      <c r="G81" s="546">
        <v>0.0043</v>
      </c>
      <c r="H81" s="519">
        <v>300</v>
      </c>
      <c r="I81" s="519"/>
      <c r="J81" s="519"/>
      <c r="K81" s="519">
        <v>0</v>
      </c>
      <c r="L81" s="519">
        <v>135</v>
      </c>
      <c r="M81" s="519"/>
      <c r="N81" s="519"/>
      <c r="O81" s="519"/>
      <c r="P81" s="519"/>
      <c r="Q81" s="556"/>
      <c r="R81" s="556"/>
      <c r="S81" s="556"/>
      <c r="T81" s="556">
        <v>90</v>
      </c>
      <c r="U81" s="557" t="s">
        <v>1846</v>
      </c>
      <c r="V81" s="554">
        <f t="shared" si="3"/>
        <v>525</v>
      </c>
      <c r="W81" s="558">
        <v>14.95</v>
      </c>
      <c r="X81" s="558">
        <v>4485</v>
      </c>
      <c r="Y81" s="571"/>
      <c r="Z81" s="570" t="s">
        <v>1947</v>
      </c>
    </row>
    <row r="82" ht="21" customHeight="1" spans="1:26">
      <c r="A82" s="539"/>
      <c r="B82" s="540"/>
      <c r="C82" s="543" t="s">
        <v>1941</v>
      </c>
      <c r="D82" s="543" t="s">
        <v>1948</v>
      </c>
      <c r="E82" s="544" t="s">
        <v>1942</v>
      </c>
      <c r="F82" s="545">
        <v>500</v>
      </c>
      <c r="G82" s="546">
        <v>0.0063</v>
      </c>
      <c r="H82" s="519">
        <v>220</v>
      </c>
      <c r="I82" s="519">
        <v>32</v>
      </c>
      <c r="J82" s="519"/>
      <c r="K82" s="519">
        <v>126</v>
      </c>
      <c r="L82" s="519">
        <v>259</v>
      </c>
      <c r="M82" s="519"/>
      <c r="N82" s="519"/>
      <c r="O82" s="519"/>
      <c r="P82" s="519"/>
      <c r="Q82" s="556"/>
      <c r="R82" s="556"/>
      <c r="S82" s="556"/>
      <c r="T82" s="556">
        <v>132</v>
      </c>
      <c r="U82" s="557" t="s">
        <v>1846</v>
      </c>
      <c r="V82" s="554">
        <f t="shared" si="3"/>
        <v>769</v>
      </c>
      <c r="W82" s="558">
        <v>28.75</v>
      </c>
      <c r="X82" s="558">
        <v>6325</v>
      </c>
      <c r="Y82" s="571"/>
      <c r="Z82" s="570" t="s">
        <v>1920</v>
      </c>
    </row>
    <row r="83" ht="21" customHeight="1" spans="1:26">
      <c r="A83" s="539"/>
      <c r="B83" s="540"/>
      <c r="C83" s="211" t="s">
        <v>1949</v>
      </c>
      <c r="D83" s="211" t="s">
        <v>1934</v>
      </c>
      <c r="E83" s="516"/>
      <c r="F83" s="517">
        <v>300</v>
      </c>
      <c r="G83" s="518">
        <v>0.0006</v>
      </c>
      <c r="H83" s="519">
        <v>300</v>
      </c>
      <c r="I83" s="519"/>
      <c r="J83" s="519"/>
      <c r="K83" s="519">
        <v>0</v>
      </c>
      <c r="L83" s="519">
        <v>0</v>
      </c>
      <c r="M83" s="519"/>
      <c r="N83" s="519"/>
      <c r="O83" s="519"/>
      <c r="P83" s="519"/>
      <c r="Q83" s="556"/>
      <c r="R83" s="556"/>
      <c r="S83" s="556"/>
      <c r="T83" s="556"/>
      <c r="U83" s="557" t="s">
        <v>1846</v>
      </c>
      <c r="V83" s="554">
        <f t="shared" si="3"/>
        <v>300</v>
      </c>
      <c r="W83" s="558">
        <v>18</v>
      </c>
      <c r="X83" s="558">
        <v>5400</v>
      </c>
      <c r="Y83" s="571"/>
      <c r="Z83" s="569"/>
    </row>
    <row r="84" ht="21" customHeight="1" spans="1:26">
      <c r="A84" s="539"/>
      <c r="B84" s="541"/>
      <c r="C84" s="211" t="s">
        <v>1858</v>
      </c>
      <c r="D84" s="515"/>
      <c r="E84" s="516"/>
      <c r="F84" s="517"/>
      <c r="G84" s="518">
        <v>1</v>
      </c>
      <c r="H84" s="519">
        <v>20000</v>
      </c>
      <c r="I84" s="519">
        <v>20000</v>
      </c>
      <c r="J84" s="519"/>
      <c r="K84" s="519">
        <v>20000</v>
      </c>
      <c r="L84" s="519">
        <v>41000</v>
      </c>
      <c r="M84" s="519"/>
      <c r="N84" s="519"/>
      <c r="O84" s="519"/>
      <c r="P84" s="519"/>
      <c r="Q84" s="556"/>
      <c r="R84" s="556"/>
      <c r="S84" s="556"/>
      <c r="T84" s="556">
        <v>21000</v>
      </c>
      <c r="U84" s="557" t="s">
        <v>1846</v>
      </c>
      <c r="V84" s="554">
        <f t="shared" si="3"/>
        <v>122000</v>
      </c>
      <c r="W84" s="558">
        <v>1.1433</v>
      </c>
      <c r="X84" s="558">
        <v>22866</v>
      </c>
      <c r="Y84" s="568"/>
      <c r="Z84" s="569"/>
    </row>
    <row r="85" ht="21" customHeight="1" spans="1:26">
      <c r="A85" s="539"/>
      <c r="B85" s="542" t="s">
        <v>1950</v>
      </c>
      <c r="C85" s="515" t="s">
        <v>1951</v>
      </c>
      <c r="D85" s="211" t="s">
        <v>1861</v>
      </c>
      <c r="E85" s="520" t="s">
        <v>1862</v>
      </c>
      <c r="F85" s="517">
        <v>300</v>
      </c>
      <c r="G85" s="518">
        <v>0.0556</v>
      </c>
      <c r="H85" s="519">
        <v>1112</v>
      </c>
      <c r="I85" s="519">
        <v>1112</v>
      </c>
      <c r="J85" s="519"/>
      <c r="K85" s="519">
        <v>1112</v>
      </c>
      <c r="L85" s="519">
        <v>2280</v>
      </c>
      <c r="M85" s="519"/>
      <c r="N85" s="519"/>
      <c r="O85" s="519"/>
      <c r="P85" s="519"/>
      <c r="Q85" s="556"/>
      <c r="R85" s="556"/>
      <c r="S85" s="556"/>
      <c r="T85" s="556">
        <v>1168</v>
      </c>
      <c r="U85" s="557" t="s">
        <v>1846</v>
      </c>
      <c r="V85" s="554">
        <f t="shared" si="3"/>
        <v>6784</v>
      </c>
      <c r="W85" s="558">
        <v>10.93</v>
      </c>
      <c r="X85" s="558">
        <v>12154.16</v>
      </c>
      <c r="Y85" s="568"/>
      <c r="Z85" s="569"/>
    </row>
    <row r="86" ht="21" customHeight="1" spans="1:26">
      <c r="A86" s="539"/>
      <c r="B86" s="547"/>
      <c r="C86" s="529" t="s">
        <v>1858</v>
      </c>
      <c r="D86" s="530"/>
      <c r="E86" s="531"/>
      <c r="F86" s="532"/>
      <c r="G86" s="533">
        <v>1</v>
      </c>
      <c r="H86" s="534">
        <v>20000</v>
      </c>
      <c r="I86" s="534">
        <v>20000</v>
      </c>
      <c r="J86" s="534"/>
      <c r="K86" s="519">
        <v>20000</v>
      </c>
      <c r="L86" s="550">
        <v>41000</v>
      </c>
      <c r="M86" s="550"/>
      <c r="N86" s="550"/>
      <c r="O86" s="534"/>
      <c r="P86" s="534"/>
      <c r="Q86" s="563"/>
      <c r="R86" s="563"/>
      <c r="S86" s="563"/>
      <c r="T86" s="563">
        <v>21000</v>
      </c>
      <c r="U86" s="561" t="s">
        <v>1846</v>
      </c>
      <c r="V86" s="554">
        <f t="shared" si="3"/>
        <v>122000</v>
      </c>
      <c r="W86" s="562">
        <v>0.0019158</v>
      </c>
      <c r="X86" s="562">
        <v>38.316</v>
      </c>
      <c r="Y86" s="572"/>
      <c r="Z86" s="573"/>
    </row>
    <row r="87" ht="21" customHeight="1" spans="1:26">
      <c r="A87" s="539"/>
      <c r="B87" s="538" t="s">
        <v>1439</v>
      </c>
      <c r="C87" s="507" t="s">
        <v>1952</v>
      </c>
      <c r="D87" s="508" t="s">
        <v>1953</v>
      </c>
      <c r="E87" s="535" t="s">
        <v>1862</v>
      </c>
      <c r="F87" s="510">
        <v>300</v>
      </c>
      <c r="G87" s="511">
        <v>0.1684</v>
      </c>
      <c r="H87" s="512">
        <v>3368</v>
      </c>
      <c r="I87" s="512">
        <v>3368</v>
      </c>
      <c r="J87" s="512"/>
      <c r="K87" s="512">
        <v>3368</v>
      </c>
      <c r="L87" s="512">
        <v>3368</v>
      </c>
      <c r="M87" s="512"/>
      <c r="N87" s="512"/>
      <c r="O87" s="512"/>
      <c r="P87" s="512"/>
      <c r="Q87" s="552"/>
      <c r="R87" s="552"/>
      <c r="S87" s="552"/>
      <c r="T87" s="552">
        <v>0</v>
      </c>
      <c r="U87" s="553" t="s">
        <v>1846</v>
      </c>
      <c r="V87" s="554">
        <f t="shared" si="3"/>
        <v>13472</v>
      </c>
      <c r="W87" s="555">
        <v>10.93</v>
      </c>
      <c r="X87" s="555">
        <v>36812.24</v>
      </c>
      <c r="Y87" s="566"/>
      <c r="Z87" s="567"/>
    </row>
    <row r="88" ht="21" customHeight="1" spans="1:26">
      <c r="A88" s="539"/>
      <c r="B88" s="540"/>
      <c r="C88" s="515" t="s">
        <v>1954</v>
      </c>
      <c r="D88" s="211" t="s">
        <v>1955</v>
      </c>
      <c r="E88" s="516"/>
      <c r="F88" s="517">
        <v>800</v>
      </c>
      <c r="G88" s="518">
        <v>0.017407</v>
      </c>
      <c r="H88" s="519">
        <v>800</v>
      </c>
      <c r="I88" s="519"/>
      <c r="J88" s="519"/>
      <c r="K88" s="519">
        <v>245</v>
      </c>
      <c r="L88" s="519">
        <v>348</v>
      </c>
      <c r="M88" s="519"/>
      <c r="N88" s="519"/>
      <c r="O88" s="519"/>
      <c r="P88" s="519"/>
      <c r="Q88" s="556"/>
      <c r="R88" s="556"/>
      <c r="S88" s="556"/>
      <c r="T88" s="556">
        <v>0</v>
      </c>
      <c r="U88" s="557" t="s">
        <v>1846</v>
      </c>
      <c r="V88" s="554">
        <f t="shared" si="3"/>
        <v>1393</v>
      </c>
      <c r="W88" s="558">
        <v>17.25</v>
      </c>
      <c r="X88" s="558">
        <v>13800</v>
      </c>
      <c r="Y88" s="568"/>
      <c r="Z88" s="569"/>
    </row>
    <row r="89" ht="21" customHeight="1" spans="1:26">
      <c r="A89" s="539"/>
      <c r="B89" s="540"/>
      <c r="C89" s="211" t="s">
        <v>1956</v>
      </c>
      <c r="D89" s="211" t="s">
        <v>1955</v>
      </c>
      <c r="E89" s="516"/>
      <c r="F89" s="517"/>
      <c r="G89" s="518">
        <v>0.017407</v>
      </c>
      <c r="H89" s="519">
        <v>349</v>
      </c>
      <c r="I89" s="519">
        <v>348</v>
      </c>
      <c r="J89" s="519"/>
      <c r="K89" s="519">
        <v>348</v>
      </c>
      <c r="L89" s="519">
        <v>348</v>
      </c>
      <c r="M89" s="519"/>
      <c r="N89" s="519"/>
      <c r="O89" s="519"/>
      <c r="P89" s="519"/>
      <c r="Q89" s="556"/>
      <c r="R89" s="556"/>
      <c r="S89" s="556"/>
      <c r="T89" s="556">
        <v>0</v>
      </c>
      <c r="U89" s="557" t="s">
        <v>1846</v>
      </c>
      <c r="V89" s="554">
        <f t="shared" si="3"/>
        <v>1393</v>
      </c>
      <c r="W89" s="558">
        <v>8</v>
      </c>
      <c r="X89" s="558">
        <v>2792</v>
      </c>
      <c r="Y89" s="568"/>
      <c r="Z89" s="569"/>
    </row>
    <row r="90" ht="21" customHeight="1" spans="1:26">
      <c r="A90" s="539"/>
      <c r="B90" s="540"/>
      <c r="C90" s="211" t="s">
        <v>1957</v>
      </c>
      <c r="D90" s="211" t="s">
        <v>1874</v>
      </c>
      <c r="E90" s="520" t="s">
        <v>1958</v>
      </c>
      <c r="F90" s="517">
        <v>500</v>
      </c>
      <c r="G90" s="518">
        <v>0.0353</v>
      </c>
      <c r="H90" s="519">
        <v>706</v>
      </c>
      <c r="I90" s="519">
        <v>706</v>
      </c>
      <c r="J90" s="519"/>
      <c r="K90" s="519">
        <v>706</v>
      </c>
      <c r="L90" s="519">
        <v>706</v>
      </c>
      <c r="M90" s="519"/>
      <c r="N90" s="519"/>
      <c r="O90" s="519"/>
      <c r="P90" s="519"/>
      <c r="Q90" s="556"/>
      <c r="R90" s="556"/>
      <c r="S90" s="556"/>
      <c r="T90" s="556">
        <v>0</v>
      </c>
      <c r="U90" s="557" t="s">
        <v>1846</v>
      </c>
      <c r="V90" s="554">
        <f t="shared" si="3"/>
        <v>2824</v>
      </c>
      <c r="W90" s="558">
        <v>28.75</v>
      </c>
      <c r="X90" s="558">
        <v>20297.5</v>
      </c>
      <c r="Y90" s="568"/>
      <c r="Z90" s="569"/>
    </row>
    <row r="91" ht="21" customHeight="1" spans="1:26">
      <c r="A91" s="539"/>
      <c r="B91" s="541"/>
      <c r="C91" s="211" t="s">
        <v>1858</v>
      </c>
      <c r="D91" s="515"/>
      <c r="E91" s="516"/>
      <c r="F91" s="517"/>
      <c r="G91" s="518">
        <v>1</v>
      </c>
      <c r="H91" s="519">
        <v>20000</v>
      </c>
      <c r="I91" s="519">
        <v>20000</v>
      </c>
      <c r="J91" s="519"/>
      <c r="K91" s="519">
        <v>20000</v>
      </c>
      <c r="L91" s="519">
        <v>20000</v>
      </c>
      <c r="M91" s="519"/>
      <c r="N91" s="519"/>
      <c r="O91" s="519"/>
      <c r="P91" s="519"/>
      <c r="Q91" s="556"/>
      <c r="R91" s="556"/>
      <c r="S91" s="556"/>
      <c r="T91" s="556">
        <v>0</v>
      </c>
      <c r="U91" s="557" t="s">
        <v>1846</v>
      </c>
      <c r="V91" s="554">
        <f t="shared" si="3"/>
        <v>80000</v>
      </c>
      <c r="W91" s="558">
        <v>1.1227</v>
      </c>
      <c r="X91" s="558">
        <v>22454</v>
      </c>
      <c r="Y91" s="568"/>
      <c r="Z91" s="569"/>
    </row>
    <row r="92" ht="21" customHeight="1" spans="1:26">
      <c r="A92" s="539"/>
      <c r="B92" s="542" t="s">
        <v>1440</v>
      </c>
      <c r="C92" s="515" t="s">
        <v>1952</v>
      </c>
      <c r="D92" s="211" t="s">
        <v>1959</v>
      </c>
      <c r="E92" s="520" t="s">
        <v>1862</v>
      </c>
      <c r="F92" s="517">
        <v>300</v>
      </c>
      <c r="G92" s="518">
        <v>0.021</v>
      </c>
      <c r="H92" s="519">
        <v>420</v>
      </c>
      <c r="I92" s="519">
        <v>420</v>
      </c>
      <c r="J92" s="519"/>
      <c r="K92" s="519">
        <v>420</v>
      </c>
      <c r="L92" s="519">
        <v>420</v>
      </c>
      <c r="M92" s="519"/>
      <c r="N92" s="519"/>
      <c r="O92" s="519"/>
      <c r="P92" s="519"/>
      <c r="Q92" s="556"/>
      <c r="R92" s="556"/>
      <c r="S92" s="556"/>
      <c r="T92" s="556">
        <v>0</v>
      </c>
      <c r="U92" s="557" t="s">
        <v>1846</v>
      </c>
      <c r="V92" s="554">
        <f t="shared" si="3"/>
        <v>1680</v>
      </c>
      <c r="W92" s="558">
        <v>10.93</v>
      </c>
      <c r="X92" s="558">
        <v>4590.6</v>
      </c>
      <c r="Y92" s="568"/>
      <c r="Z92" s="569"/>
    </row>
    <row r="93" ht="21" customHeight="1" spans="1:26">
      <c r="A93" s="539"/>
      <c r="B93" s="540"/>
      <c r="C93" s="515" t="s">
        <v>1866</v>
      </c>
      <c r="D93" s="211" t="s">
        <v>1960</v>
      </c>
      <c r="E93" s="520" t="s">
        <v>1868</v>
      </c>
      <c r="F93" s="517">
        <v>300</v>
      </c>
      <c r="G93" s="518">
        <v>0.0029</v>
      </c>
      <c r="H93" s="519">
        <v>58</v>
      </c>
      <c r="I93" s="519">
        <v>58</v>
      </c>
      <c r="J93" s="519"/>
      <c r="K93" s="519">
        <v>58</v>
      </c>
      <c r="L93" s="519">
        <v>58</v>
      </c>
      <c r="M93" s="519"/>
      <c r="N93" s="519"/>
      <c r="O93" s="519"/>
      <c r="P93" s="519"/>
      <c r="Q93" s="556"/>
      <c r="R93" s="556"/>
      <c r="S93" s="556"/>
      <c r="T93" s="556">
        <v>0</v>
      </c>
      <c r="U93" s="557" t="s">
        <v>1846</v>
      </c>
      <c r="V93" s="554">
        <f t="shared" si="3"/>
        <v>232</v>
      </c>
      <c r="W93" s="558">
        <v>10.93</v>
      </c>
      <c r="X93" s="558">
        <v>633.94</v>
      </c>
      <c r="Y93" s="618"/>
      <c r="Z93" s="569"/>
    </row>
    <row r="94" ht="21" customHeight="1" spans="1:26">
      <c r="A94" s="539"/>
      <c r="B94" s="540"/>
      <c r="C94" s="515" t="s">
        <v>1897</v>
      </c>
      <c r="D94" s="211" t="s">
        <v>1961</v>
      </c>
      <c r="E94" s="520" t="s">
        <v>1862</v>
      </c>
      <c r="F94" s="517">
        <v>300</v>
      </c>
      <c r="G94" s="518">
        <v>0.0021</v>
      </c>
      <c r="H94" s="519">
        <v>42</v>
      </c>
      <c r="I94" s="519">
        <v>42</v>
      </c>
      <c r="J94" s="519"/>
      <c r="K94" s="519">
        <v>42</v>
      </c>
      <c r="L94" s="519">
        <v>42</v>
      </c>
      <c r="M94" s="519"/>
      <c r="N94" s="519"/>
      <c r="O94" s="519"/>
      <c r="P94" s="519"/>
      <c r="Q94" s="556"/>
      <c r="R94" s="556"/>
      <c r="S94" s="556"/>
      <c r="T94" s="556">
        <v>0</v>
      </c>
      <c r="U94" s="557" t="s">
        <v>1846</v>
      </c>
      <c r="V94" s="554">
        <f t="shared" si="3"/>
        <v>168</v>
      </c>
      <c r="W94" s="558">
        <v>10.93</v>
      </c>
      <c r="X94" s="558">
        <v>459.06</v>
      </c>
      <c r="Y94" s="577"/>
      <c r="Z94" s="569"/>
    </row>
    <row r="95" ht="21" customHeight="1" spans="1:26">
      <c r="A95" s="539"/>
      <c r="B95" s="540"/>
      <c r="C95" s="543" t="s">
        <v>1962</v>
      </c>
      <c r="D95" s="543" t="s">
        <v>1963</v>
      </c>
      <c r="E95" s="548"/>
      <c r="F95" s="545">
        <v>300</v>
      </c>
      <c r="G95" s="546">
        <v>0.0049</v>
      </c>
      <c r="H95" s="519">
        <v>300</v>
      </c>
      <c r="I95" s="519"/>
      <c r="J95" s="519"/>
      <c r="K95" s="519">
        <v>0</v>
      </c>
      <c r="L95" s="519">
        <v>92</v>
      </c>
      <c r="M95" s="519"/>
      <c r="N95" s="519"/>
      <c r="O95" s="519"/>
      <c r="P95" s="519"/>
      <c r="Q95" s="556"/>
      <c r="R95" s="556"/>
      <c r="S95" s="556"/>
      <c r="T95" s="556">
        <v>0</v>
      </c>
      <c r="U95" s="557" t="s">
        <v>1846</v>
      </c>
      <c r="V95" s="554">
        <f t="shared" si="3"/>
        <v>392</v>
      </c>
      <c r="W95" s="558">
        <v>17.25</v>
      </c>
      <c r="X95" s="558">
        <v>5175</v>
      </c>
      <c r="Y95" s="568"/>
      <c r="Z95" s="570" t="s">
        <v>1931</v>
      </c>
    </row>
    <row r="96" ht="21" customHeight="1" spans="1:26">
      <c r="A96" s="539"/>
      <c r="B96" s="540"/>
      <c r="C96" s="543" t="s">
        <v>1957</v>
      </c>
      <c r="D96" s="543" t="s">
        <v>1964</v>
      </c>
      <c r="E96" s="544" t="s">
        <v>1958</v>
      </c>
      <c r="F96" s="545">
        <v>500</v>
      </c>
      <c r="G96" s="546">
        <v>0.0069</v>
      </c>
      <c r="H96" s="519">
        <v>246</v>
      </c>
      <c r="I96" s="519">
        <v>30</v>
      </c>
      <c r="J96" s="519"/>
      <c r="K96" s="519">
        <v>138</v>
      </c>
      <c r="L96" s="519">
        <v>138</v>
      </c>
      <c r="M96" s="519"/>
      <c r="N96" s="519"/>
      <c r="O96" s="519"/>
      <c r="P96" s="519"/>
      <c r="Q96" s="556"/>
      <c r="R96" s="556"/>
      <c r="S96" s="556"/>
      <c r="T96" s="556">
        <v>0</v>
      </c>
      <c r="U96" s="557" t="s">
        <v>1846</v>
      </c>
      <c r="V96" s="554">
        <f t="shared" si="3"/>
        <v>552</v>
      </c>
      <c r="W96" s="558">
        <v>28.75</v>
      </c>
      <c r="X96" s="558">
        <v>7072.5</v>
      </c>
      <c r="Y96" s="568"/>
      <c r="Z96" s="570" t="s">
        <v>1920</v>
      </c>
    </row>
    <row r="97" ht="21" customHeight="1" spans="1:26">
      <c r="A97" s="539"/>
      <c r="B97" s="541"/>
      <c r="C97" s="211" t="s">
        <v>1858</v>
      </c>
      <c r="D97" s="515"/>
      <c r="E97" s="516"/>
      <c r="F97" s="517"/>
      <c r="G97" s="518">
        <v>1</v>
      </c>
      <c r="H97" s="519">
        <v>20000</v>
      </c>
      <c r="I97" s="519">
        <v>20000</v>
      </c>
      <c r="J97" s="519"/>
      <c r="K97" s="519">
        <v>20000</v>
      </c>
      <c r="L97" s="519">
        <v>20000</v>
      </c>
      <c r="M97" s="519"/>
      <c r="N97" s="519"/>
      <c r="O97" s="519"/>
      <c r="P97" s="519"/>
      <c r="Q97" s="556"/>
      <c r="R97" s="556"/>
      <c r="S97" s="556"/>
      <c r="T97" s="556">
        <v>0</v>
      </c>
      <c r="U97" s="557" t="s">
        <v>1846</v>
      </c>
      <c r="V97" s="554">
        <f t="shared" si="3"/>
        <v>80000</v>
      </c>
      <c r="W97" s="558">
        <v>1.1433</v>
      </c>
      <c r="X97" s="558">
        <v>22866</v>
      </c>
      <c r="Y97" s="568"/>
      <c r="Z97" s="569"/>
    </row>
    <row r="98" ht="21" customHeight="1" spans="1:26">
      <c r="A98" s="539"/>
      <c r="B98" s="542" t="s">
        <v>1965</v>
      </c>
      <c r="C98" s="515" t="s">
        <v>1966</v>
      </c>
      <c r="D98" s="211" t="s">
        <v>1861</v>
      </c>
      <c r="E98" s="520" t="s">
        <v>1862</v>
      </c>
      <c r="F98" s="517">
        <v>300</v>
      </c>
      <c r="G98" s="518">
        <v>0.0556</v>
      </c>
      <c r="H98" s="519">
        <v>1112</v>
      </c>
      <c r="I98" s="519">
        <v>1112</v>
      </c>
      <c r="J98" s="519"/>
      <c r="K98" s="519">
        <v>1112</v>
      </c>
      <c r="L98" s="519">
        <v>1112</v>
      </c>
      <c r="M98" s="519"/>
      <c r="N98" s="519"/>
      <c r="O98" s="519"/>
      <c r="P98" s="519"/>
      <c r="Q98" s="556"/>
      <c r="R98" s="556"/>
      <c r="S98" s="556"/>
      <c r="T98" s="556">
        <v>0</v>
      </c>
      <c r="U98" s="557" t="s">
        <v>1846</v>
      </c>
      <c r="V98" s="554">
        <f t="shared" si="3"/>
        <v>4448</v>
      </c>
      <c r="W98" s="558">
        <v>10.93</v>
      </c>
      <c r="X98" s="558">
        <v>12154.16</v>
      </c>
      <c r="Y98" s="568"/>
      <c r="Z98" s="569"/>
    </row>
    <row r="99" ht="21" customHeight="1" spans="1:26">
      <c r="A99" s="580"/>
      <c r="B99" s="547"/>
      <c r="C99" s="529" t="s">
        <v>1858</v>
      </c>
      <c r="D99" s="530"/>
      <c r="E99" s="531"/>
      <c r="F99" s="532"/>
      <c r="G99" s="533">
        <v>1</v>
      </c>
      <c r="H99" s="534">
        <v>20000</v>
      </c>
      <c r="I99" s="534">
        <v>20000</v>
      </c>
      <c r="J99" s="534"/>
      <c r="K99" s="519">
        <v>20000</v>
      </c>
      <c r="L99" s="550">
        <v>20000</v>
      </c>
      <c r="M99" s="550"/>
      <c r="N99" s="550"/>
      <c r="O99" s="534"/>
      <c r="P99" s="519"/>
      <c r="Q99" s="563"/>
      <c r="R99" s="563"/>
      <c r="S99" s="563"/>
      <c r="T99" s="563">
        <v>0</v>
      </c>
      <c r="U99" s="561" t="s">
        <v>1846</v>
      </c>
      <c r="V99" s="554">
        <f t="shared" si="3"/>
        <v>80000</v>
      </c>
      <c r="W99" s="562">
        <v>0.0019158</v>
      </c>
      <c r="X99" s="562">
        <v>38.316</v>
      </c>
      <c r="Y99" s="575"/>
      <c r="Z99" s="573"/>
    </row>
    <row r="100" ht="21" customHeight="1" spans="1:26">
      <c r="A100" s="581"/>
      <c r="B100" s="582" t="s">
        <v>1967</v>
      </c>
      <c r="C100" s="583"/>
      <c r="D100" s="584" t="s">
        <v>1968</v>
      </c>
      <c r="E100" s="585"/>
      <c r="F100" s="586"/>
      <c r="G100" s="586"/>
      <c r="H100" s="587">
        <f t="shared" ref="H100:P100" si="4">SUM(H6:H99)-H101-SUM(H102:H115)</f>
        <v>8188</v>
      </c>
      <c r="I100" s="587">
        <f t="shared" si="4"/>
        <v>4933</v>
      </c>
      <c r="J100" s="587">
        <f t="shared" si="4"/>
        <v>4536</v>
      </c>
      <c r="K100" s="587">
        <f t="shared" si="4"/>
        <v>5130</v>
      </c>
      <c r="L100" s="587">
        <f t="shared" si="4"/>
        <v>5635</v>
      </c>
      <c r="M100" s="587">
        <f t="shared" si="4"/>
        <v>4537</v>
      </c>
      <c r="N100" s="587">
        <f t="shared" si="4"/>
        <v>4537</v>
      </c>
      <c r="O100" s="587">
        <f t="shared" si="4"/>
        <v>4536</v>
      </c>
      <c r="P100" s="587">
        <v>4537</v>
      </c>
      <c r="Q100" s="587">
        <f>SUM(Q6:Q99)-Q101-SUM(Q102:Q115)</f>
        <v>112891</v>
      </c>
      <c r="R100" s="587">
        <v>4537</v>
      </c>
      <c r="S100" s="587">
        <v>5671</v>
      </c>
      <c r="T100" s="587">
        <v>4626</v>
      </c>
      <c r="U100" s="586" t="s">
        <v>1846</v>
      </c>
      <c r="V100" s="604">
        <f>V13+V22+V30+V37+V55+V69+V86+V99</f>
        <v>1415000</v>
      </c>
      <c r="W100" s="605" t="s">
        <v>1969</v>
      </c>
      <c r="X100" s="606">
        <f>SUM(X6:X99)</f>
        <v>834914.738</v>
      </c>
      <c r="Y100" s="583"/>
      <c r="Z100" s="619"/>
    </row>
    <row r="101" ht="21" customHeight="1" spans="1:26">
      <c r="A101" s="588"/>
      <c r="B101" s="589"/>
      <c r="C101" s="590"/>
      <c r="D101" s="591" t="s">
        <v>1858</v>
      </c>
      <c r="E101" s="592"/>
      <c r="F101" s="593"/>
      <c r="G101" s="593"/>
      <c r="H101" s="594">
        <f t="shared" ref="H101:O101" si="5">SUMIF($C$4:$C$99,$D101,H$4:H$99)</f>
        <v>400000</v>
      </c>
      <c r="I101" s="594">
        <f t="shared" si="5"/>
        <v>400000</v>
      </c>
      <c r="J101" s="594">
        <f t="shared" si="5"/>
        <v>160000</v>
      </c>
      <c r="K101" s="594">
        <f t="shared" si="5"/>
        <v>400000</v>
      </c>
      <c r="L101" s="594">
        <f t="shared" si="5"/>
        <v>463000</v>
      </c>
      <c r="M101" s="594">
        <f t="shared" si="5"/>
        <v>160000</v>
      </c>
      <c r="N101" s="594">
        <f t="shared" si="5"/>
        <v>160000</v>
      </c>
      <c r="O101" s="594">
        <f t="shared" si="5"/>
        <v>160000</v>
      </c>
      <c r="P101" s="594">
        <v>160000</v>
      </c>
      <c r="Q101" s="594">
        <f>SUMIF($D$4:$D$97,$F101,Q$4:Q$97)</f>
        <v>0</v>
      </c>
      <c r="R101" s="594">
        <v>160000</v>
      </c>
      <c r="S101" s="594">
        <v>186000</v>
      </c>
      <c r="T101" s="594">
        <v>223000</v>
      </c>
      <c r="U101" s="593" t="s">
        <v>1846</v>
      </c>
      <c r="V101" s="607"/>
      <c r="W101" s="608"/>
      <c r="X101" s="609"/>
      <c r="Y101" s="590"/>
      <c r="Z101" s="620"/>
    </row>
    <row r="102" ht="21" customHeight="1" spans="1:26">
      <c r="A102" s="588"/>
      <c r="B102" s="589"/>
      <c r="C102" s="590"/>
      <c r="D102" s="595" t="s">
        <v>1970</v>
      </c>
      <c r="E102" s="596" t="s">
        <v>1971</v>
      </c>
      <c r="F102" s="593">
        <v>300</v>
      </c>
      <c r="G102" s="593"/>
      <c r="H102" s="594">
        <f t="shared" ref="H102:O102" si="6">SUMIF($E$4:$E$99,$E102,H$4:H$99)</f>
        <v>4826</v>
      </c>
      <c r="I102" s="594">
        <f t="shared" si="6"/>
        <v>4826</v>
      </c>
      <c r="J102" s="594">
        <f t="shared" si="6"/>
        <v>2672</v>
      </c>
      <c r="K102" s="594">
        <f t="shared" si="6"/>
        <v>4826</v>
      </c>
      <c r="L102" s="594">
        <f t="shared" si="6"/>
        <v>4826</v>
      </c>
      <c r="M102" s="594">
        <f t="shared" si="6"/>
        <v>2672</v>
      </c>
      <c r="N102" s="594">
        <f t="shared" si="6"/>
        <v>2672</v>
      </c>
      <c r="O102" s="594">
        <f t="shared" si="6"/>
        <v>2672</v>
      </c>
      <c r="P102" s="594">
        <v>2672</v>
      </c>
      <c r="Q102" s="594">
        <f t="shared" ref="Q102:Q115" si="7">SUMIF($F$4:$F$97,$F102,Q$4:Q$97)</f>
        <v>11602</v>
      </c>
      <c r="R102" s="594">
        <v>2672</v>
      </c>
      <c r="S102" s="594">
        <v>2806</v>
      </c>
      <c r="T102" s="594">
        <v>2672</v>
      </c>
      <c r="U102" s="593" t="s">
        <v>1846</v>
      </c>
      <c r="V102" s="607"/>
      <c r="W102" s="608"/>
      <c r="X102" s="609"/>
      <c r="Y102" s="590"/>
      <c r="Z102" s="620"/>
    </row>
    <row r="103" ht="21" customHeight="1" spans="1:26">
      <c r="A103" s="588"/>
      <c r="B103" s="589"/>
      <c r="C103" s="590"/>
      <c r="D103" s="591" t="s">
        <v>1880</v>
      </c>
      <c r="E103" s="596" t="s">
        <v>1972</v>
      </c>
      <c r="F103" s="593">
        <v>0</v>
      </c>
      <c r="G103" s="593"/>
      <c r="H103" s="594">
        <f t="shared" ref="H103:O103" si="8">SUMIF($E$4:$E$99,$E103,H$4:H$99)</f>
        <v>1186</v>
      </c>
      <c r="I103" s="594">
        <f t="shared" si="8"/>
        <v>1186</v>
      </c>
      <c r="J103" s="594">
        <f t="shared" si="8"/>
        <v>166</v>
      </c>
      <c r="K103" s="594">
        <f t="shared" si="8"/>
        <v>1186</v>
      </c>
      <c r="L103" s="594">
        <f t="shared" si="8"/>
        <v>1518</v>
      </c>
      <c r="M103" s="594">
        <f t="shared" si="8"/>
        <v>166</v>
      </c>
      <c r="N103" s="594">
        <f t="shared" si="8"/>
        <v>166</v>
      </c>
      <c r="O103" s="594">
        <f t="shared" si="8"/>
        <v>166</v>
      </c>
      <c r="P103" s="594">
        <v>166</v>
      </c>
      <c r="Q103" s="594">
        <f t="shared" si="7"/>
        <v>0</v>
      </c>
      <c r="R103" s="594">
        <v>166</v>
      </c>
      <c r="S103" s="594">
        <v>183</v>
      </c>
      <c r="T103" s="594">
        <v>498</v>
      </c>
      <c r="U103" s="593" t="s">
        <v>1846</v>
      </c>
      <c r="V103" s="607"/>
      <c r="W103" s="608"/>
      <c r="X103" s="609"/>
      <c r="Y103" s="590"/>
      <c r="Z103" s="620"/>
    </row>
    <row r="104" ht="21" customHeight="1" spans="1:26">
      <c r="A104" s="588"/>
      <c r="B104" s="589"/>
      <c r="C104" s="590"/>
      <c r="D104" s="591" t="s">
        <v>1883</v>
      </c>
      <c r="E104" s="596" t="s">
        <v>1973</v>
      </c>
      <c r="F104" s="593">
        <v>0</v>
      </c>
      <c r="G104" s="593"/>
      <c r="H104" s="594">
        <f t="shared" ref="H104:O104" si="9">SUMIF($E$4:$E$99,$E104,H$4:H$99)</f>
        <v>1186</v>
      </c>
      <c r="I104" s="594">
        <f t="shared" si="9"/>
        <v>1186</v>
      </c>
      <c r="J104" s="594">
        <f t="shared" si="9"/>
        <v>166</v>
      </c>
      <c r="K104" s="594">
        <f t="shared" si="9"/>
        <v>1186</v>
      </c>
      <c r="L104" s="594">
        <f t="shared" si="9"/>
        <v>1518</v>
      </c>
      <c r="M104" s="594">
        <f t="shared" si="9"/>
        <v>166</v>
      </c>
      <c r="N104" s="594">
        <f t="shared" si="9"/>
        <v>166</v>
      </c>
      <c r="O104" s="594">
        <f t="shared" si="9"/>
        <v>166</v>
      </c>
      <c r="P104" s="594">
        <v>166</v>
      </c>
      <c r="Q104" s="594">
        <f t="shared" si="7"/>
        <v>0</v>
      </c>
      <c r="R104" s="594">
        <v>166</v>
      </c>
      <c r="S104" s="594">
        <v>183</v>
      </c>
      <c r="T104" s="594">
        <v>498</v>
      </c>
      <c r="U104" s="593" t="s">
        <v>1846</v>
      </c>
      <c r="V104" s="607"/>
      <c r="W104" s="608"/>
      <c r="X104" s="609"/>
      <c r="Y104" s="590"/>
      <c r="Z104" s="620"/>
    </row>
    <row r="105" ht="21" customHeight="1" spans="1:26">
      <c r="A105" s="588"/>
      <c r="B105" s="589"/>
      <c r="C105" s="590"/>
      <c r="D105" s="591" t="s">
        <v>1852</v>
      </c>
      <c r="E105" s="596" t="s">
        <v>1974</v>
      </c>
      <c r="F105" s="593">
        <v>500</v>
      </c>
      <c r="G105" s="593"/>
      <c r="H105" s="594">
        <f t="shared" ref="H105:O105" si="10">SUMIF($E$4:$E$99,$E105,H$4:H$99)</f>
        <v>1130</v>
      </c>
      <c r="I105" s="594">
        <f t="shared" si="10"/>
        <v>1082</v>
      </c>
      <c r="J105" s="594">
        <f t="shared" si="10"/>
        <v>500</v>
      </c>
      <c r="K105" s="594">
        <f t="shared" si="10"/>
        <v>894</v>
      </c>
      <c r="L105" s="594">
        <f t="shared" si="10"/>
        <v>1106</v>
      </c>
      <c r="M105" s="594">
        <f t="shared" si="10"/>
        <v>500</v>
      </c>
      <c r="N105" s="594">
        <f t="shared" si="10"/>
        <v>500</v>
      </c>
      <c r="O105" s="594">
        <f t="shared" si="10"/>
        <v>0</v>
      </c>
      <c r="P105" s="594">
        <v>500</v>
      </c>
      <c r="Q105" s="594">
        <f t="shared" si="7"/>
        <v>1258</v>
      </c>
      <c r="R105" s="594">
        <v>500</v>
      </c>
      <c r="S105" s="594">
        <v>38</v>
      </c>
      <c r="T105" s="594">
        <v>288</v>
      </c>
      <c r="U105" s="593" t="s">
        <v>1846</v>
      </c>
      <c r="V105" s="607"/>
      <c r="W105" s="608"/>
      <c r="X105" s="609"/>
      <c r="Y105" s="590"/>
      <c r="Z105" s="620"/>
    </row>
    <row r="106" ht="21" customHeight="1" spans="1:26">
      <c r="A106" s="588"/>
      <c r="B106" s="589"/>
      <c r="C106" s="590"/>
      <c r="D106" s="595" t="s">
        <v>1975</v>
      </c>
      <c r="E106" s="596" t="s">
        <v>1976</v>
      </c>
      <c r="F106" s="593">
        <v>800</v>
      </c>
      <c r="G106" s="593"/>
      <c r="H106" s="594">
        <f t="shared" ref="H106:O106" si="11">SUMIF($E$4:$E$99,$E106,H$4:H$99)</f>
        <v>500</v>
      </c>
      <c r="I106" s="594">
        <f t="shared" si="11"/>
        <v>0</v>
      </c>
      <c r="J106" s="594">
        <f t="shared" si="11"/>
        <v>500</v>
      </c>
      <c r="K106" s="594">
        <f t="shared" si="11"/>
        <v>0</v>
      </c>
      <c r="L106" s="594">
        <f t="shared" si="11"/>
        <v>0</v>
      </c>
      <c r="M106" s="594">
        <f t="shared" si="11"/>
        <v>500</v>
      </c>
      <c r="N106" s="594">
        <f t="shared" si="11"/>
        <v>0</v>
      </c>
      <c r="O106" s="594">
        <f t="shared" si="11"/>
        <v>0</v>
      </c>
      <c r="P106" s="594">
        <v>0</v>
      </c>
      <c r="Q106" s="594">
        <f t="shared" si="7"/>
        <v>0</v>
      </c>
      <c r="R106" s="594">
        <v>0</v>
      </c>
      <c r="S106" s="594">
        <v>0</v>
      </c>
      <c r="T106" s="594">
        <v>0</v>
      </c>
      <c r="U106" s="593" t="s">
        <v>1846</v>
      </c>
      <c r="V106" s="607"/>
      <c r="W106" s="608"/>
      <c r="X106" s="609"/>
      <c r="Y106" s="590"/>
      <c r="Z106" s="620"/>
    </row>
    <row r="107" ht="21" customHeight="1" spans="1:26">
      <c r="A107" s="588"/>
      <c r="B107" s="589"/>
      <c r="C107" s="590"/>
      <c r="D107" s="595" t="s">
        <v>1977</v>
      </c>
      <c r="E107" s="596" t="s">
        <v>1978</v>
      </c>
      <c r="F107" s="593">
        <v>300</v>
      </c>
      <c r="G107" s="593"/>
      <c r="H107" s="594">
        <f t="shared" ref="H107:O107" si="12">SUMIF($E$4:$E$99,$E107,H$4:H$99)</f>
        <v>19072</v>
      </c>
      <c r="I107" s="594">
        <f t="shared" si="12"/>
        <v>19072</v>
      </c>
      <c r="J107" s="594">
        <f t="shared" si="12"/>
        <v>6364</v>
      </c>
      <c r="K107" s="594">
        <f t="shared" si="12"/>
        <v>19072</v>
      </c>
      <c r="L107" s="594">
        <f t="shared" si="12"/>
        <v>24670</v>
      </c>
      <c r="M107" s="594">
        <f t="shared" si="12"/>
        <v>6364</v>
      </c>
      <c r="N107" s="594">
        <f t="shared" si="12"/>
        <v>6364</v>
      </c>
      <c r="O107" s="594">
        <f t="shared" si="12"/>
        <v>6364</v>
      </c>
      <c r="P107" s="594">
        <v>6364</v>
      </c>
      <c r="Q107" s="594">
        <f t="shared" si="7"/>
        <v>11602</v>
      </c>
      <c r="R107" s="594">
        <v>6364</v>
      </c>
      <c r="S107" s="594">
        <v>7278</v>
      </c>
      <c r="T107" s="594">
        <v>11959</v>
      </c>
      <c r="U107" s="593" t="s">
        <v>1846</v>
      </c>
      <c r="V107" s="607"/>
      <c r="W107" s="608"/>
      <c r="X107" s="609"/>
      <c r="Y107" s="590"/>
      <c r="Z107" s="620"/>
    </row>
    <row r="108" ht="21" customHeight="1" spans="1:26">
      <c r="A108" s="588"/>
      <c r="B108" s="589"/>
      <c r="C108" s="590"/>
      <c r="D108" s="591" t="s">
        <v>1941</v>
      </c>
      <c r="E108" s="596" t="s">
        <v>1979</v>
      </c>
      <c r="F108" s="593">
        <v>500</v>
      </c>
      <c r="G108" s="593"/>
      <c r="H108" s="594">
        <f t="shared" ref="H108:O108" si="13">SUMIF($E$4:$E$99,$E108,H$4:H$99)</f>
        <v>904</v>
      </c>
      <c r="I108" s="594">
        <f t="shared" si="13"/>
        <v>716</v>
      </c>
      <c r="J108" s="594">
        <f t="shared" si="13"/>
        <v>0</v>
      </c>
      <c r="K108" s="594">
        <f t="shared" si="13"/>
        <v>810</v>
      </c>
      <c r="L108" s="594">
        <f t="shared" si="13"/>
        <v>1662</v>
      </c>
      <c r="M108" s="594">
        <f t="shared" si="13"/>
        <v>0</v>
      </c>
      <c r="N108" s="594">
        <f t="shared" si="13"/>
        <v>0</v>
      </c>
      <c r="O108" s="594">
        <f t="shared" si="13"/>
        <v>0</v>
      </c>
      <c r="P108" s="594">
        <v>0</v>
      </c>
      <c r="Q108" s="594">
        <f t="shared" si="7"/>
        <v>1258</v>
      </c>
      <c r="R108" s="594">
        <v>0</v>
      </c>
      <c r="S108" s="594">
        <v>0</v>
      </c>
      <c r="T108" s="594">
        <v>850</v>
      </c>
      <c r="U108" s="593" t="s">
        <v>1846</v>
      </c>
      <c r="V108" s="607"/>
      <c r="W108" s="608"/>
      <c r="X108" s="609"/>
      <c r="Y108" s="590"/>
      <c r="Z108" s="620"/>
    </row>
    <row r="109" ht="21" customHeight="1" spans="1:26">
      <c r="A109" s="588"/>
      <c r="B109" s="589"/>
      <c r="C109" s="590"/>
      <c r="D109" s="591" t="s">
        <v>1957</v>
      </c>
      <c r="E109" s="596" t="s">
        <v>1980</v>
      </c>
      <c r="F109" s="593">
        <v>500</v>
      </c>
      <c r="G109" s="593"/>
      <c r="H109" s="594">
        <f t="shared" ref="H109:O109" si="14">SUMIF($E$4:$E$99,$E109,H$4:H$99)</f>
        <v>952</v>
      </c>
      <c r="I109" s="594">
        <f t="shared" si="14"/>
        <v>736</v>
      </c>
      <c r="J109" s="594">
        <f t="shared" si="14"/>
        <v>0</v>
      </c>
      <c r="K109" s="594">
        <f t="shared" si="14"/>
        <v>844</v>
      </c>
      <c r="L109" s="594">
        <f t="shared" si="14"/>
        <v>844</v>
      </c>
      <c r="M109" s="594">
        <f t="shared" si="14"/>
        <v>0</v>
      </c>
      <c r="N109" s="594">
        <f t="shared" si="14"/>
        <v>0</v>
      </c>
      <c r="O109" s="594">
        <f t="shared" si="14"/>
        <v>0</v>
      </c>
      <c r="P109" s="594">
        <v>0</v>
      </c>
      <c r="Q109" s="594">
        <f t="shared" si="7"/>
        <v>1258</v>
      </c>
      <c r="R109" s="594">
        <v>0</v>
      </c>
      <c r="S109" s="594">
        <v>0</v>
      </c>
      <c r="T109" s="594">
        <v>0</v>
      </c>
      <c r="U109" s="593" t="s">
        <v>1846</v>
      </c>
      <c r="V109" s="607"/>
      <c r="W109" s="608"/>
      <c r="X109" s="609"/>
      <c r="Y109" s="590"/>
      <c r="Z109" s="620"/>
    </row>
    <row r="110" ht="21" customHeight="1" spans="1:26">
      <c r="A110" s="588"/>
      <c r="B110" s="589"/>
      <c r="C110" s="590"/>
      <c r="D110" s="591" t="s">
        <v>1888</v>
      </c>
      <c r="E110" s="596" t="s">
        <v>1981</v>
      </c>
      <c r="F110" s="593">
        <v>500</v>
      </c>
      <c r="G110" s="593"/>
      <c r="H110" s="594">
        <f t="shared" ref="H110:O110" si="15">SUMIF($E$4:$E$99,$E110,H$4:H$99)</f>
        <v>1328</v>
      </c>
      <c r="I110" s="594">
        <f t="shared" si="15"/>
        <v>1208</v>
      </c>
      <c r="J110" s="594">
        <f t="shared" si="15"/>
        <v>506</v>
      </c>
      <c r="K110" s="594">
        <f t="shared" si="15"/>
        <v>1268</v>
      </c>
      <c r="L110" s="594">
        <f t="shared" si="15"/>
        <v>1268</v>
      </c>
      <c r="M110" s="594">
        <f t="shared" si="15"/>
        <v>506</v>
      </c>
      <c r="N110" s="594">
        <f t="shared" si="15"/>
        <v>506</v>
      </c>
      <c r="O110" s="594">
        <f t="shared" si="15"/>
        <v>506</v>
      </c>
      <c r="P110" s="594">
        <v>506</v>
      </c>
      <c r="Q110" s="594">
        <f t="shared" si="7"/>
        <v>1258</v>
      </c>
      <c r="R110" s="594">
        <v>506</v>
      </c>
      <c r="S110" s="594">
        <v>557</v>
      </c>
      <c r="T110" s="594">
        <v>506</v>
      </c>
      <c r="U110" s="593" t="s">
        <v>1846</v>
      </c>
      <c r="V110" s="610"/>
      <c r="W110" s="611"/>
      <c r="X110" s="612"/>
      <c r="Y110" s="590"/>
      <c r="Z110" s="620"/>
    </row>
    <row r="111" ht="21" customHeight="1" spans="1:26">
      <c r="A111" s="588"/>
      <c r="B111" s="589"/>
      <c r="C111" s="590"/>
      <c r="D111" s="595" t="s">
        <v>1982</v>
      </c>
      <c r="E111" s="596" t="s">
        <v>1983</v>
      </c>
      <c r="F111" s="593">
        <v>300</v>
      </c>
      <c r="G111" s="593"/>
      <c r="H111" s="594">
        <f t="shared" ref="H111:O111" si="16">SUMIF($E$4:$E$99,$E111,H$4:H$99)</f>
        <v>2232</v>
      </c>
      <c r="I111" s="594">
        <f t="shared" si="16"/>
        <v>2232</v>
      </c>
      <c r="J111" s="594">
        <f t="shared" si="16"/>
        <v>0</v>
      </c>
      <c r="K111" s="594">
        <f t="shared" si="16"/>
        <v>2232</v>
      </c>
      <c r="L111" s="594">
        <f t="shared" si="16"/>
        <v>2232</v>
      </c>
      <c r="M111" s="594">
        <f t="shared" si="16"/>
        <v>0</v>
      </c>
      <c r="N111" s="594">
        <f t="shared" si="16"/>
        <v>0</v>
      </c>
      <c r="O111" s="594">
        <f t="shared" si="16"/>
        <v>0</v>
      </c>
      <c r="P111" s="594">
        <v>0</v>
      </c>
      <c r="Q111" s="594">
        <f t="shared" si="7"/>
        <v>11602</v>
      </c>
      <c r="R111" s="594">
        <v>0</v>
      </c>
      <c r="S111" s="594">
        <v>0</v>
      </c>
      <c r="T111" s="594">
        <v>0</v>
      </c>
      <c r="U111" s="593" t="s">
        <v>1846</v>
      </c>
      <c r="V111" s="610"/>
      <c r="W111" s="611"/>
      <c r="X111" s="612"/>
      <c r="Y111" s="590"/>
      <c r="Z111" s="620"/>
    </row>
    <row r="112" ht="21" customHeight="1" spans="1:26">
      <c r="A112" s="588"/>
      <c r="B112" s="589"/>
      <c r="C112" s="590"/>
      <c r="D112" s="595" t="s">
        <v>1984</v>
      </c>
      <c r="E112" s="596" t="s">
        <v>1985</v>
      </c>
      <c r="F112" s="593">
        <v>300</v>
      </c>
      <c r="G112" s="593"/>
      <c r="H112" s="594">
        <f t="shared" ref="H112:O112" si="17">SUMIF($E$4:$E$99,$E112,H$4:H$99)</f>
        <v>860</v>
      </c>
      <c r="I112" s="594">
        <f t="shared" si="17"/>
        <v>860</v>
      </c>
      <c r="J112" s="594">
        <f t="shared" si="17"/>
        <v>802</v>
      </c>
      <c r="K112" s="594">
        <f t="shared" si="17"/>
        <v>860</v>
      </c>
      <c r="L112" s="594">
        <f t="shared" si="17"/>
        <v>860</v>
      </c>
      <c r="M112" s="594">
        <f t="shared" si="17"/>
        <v>802</v>
      </c>
      <c r="N112" s="594">
        <f t="shared" si="17"/>
        <v>802</v>
      </c>
      <c r="O112" s="594">
        <f t="shared" si="17"/>
        <v>802</v>
      </c>
      <c r="P112" s="594">
        <v>802</v>
      </c>
      <c r="Q112" s="594">
        <f t="shared" si="7"/>
        <v>11602</v>
      </c>
      <c r="R112" s="594">
        <v>802</v>
      </c>
      <c r="S112" s="594">
        <v>1003</v>
      </c>
      <c r="T112" s="594">
        <v>802</v>
      </c>
      <c r="U112" s="593" t="s">
        <v>1846</v>
      </c>
      <c r="V112" s="610"/>
      <c r="W112" s="611"/>
      <c r="X112" s="612"/>
      <c r="Y112" s="590"/>
      <c r="Z112" s="620"/>
    </row>
    <row r="113" ht="21" customHeight="1" spans="1:26">
      <c r="A113" s="588"/>
      <c r="B113" s="589"/>
      <c r="C113" s="590"/>
      <c r="D113" s="591" t="s">
        <v>1849</v>
      </c>
      <c r="E113" s="596" t="s">
        <v>1986</v>
      </c>
      <c r="F113" s="593">
        <v>0</v>
      </c>
      <c r="G113" s="593"/>
      <c r="H113" s="594">
        <f t="shared" ref="H113:O113" si="18">SUMIF($E$4:$E$99,$E113,H$4:H$99)</f>
        <v>222</v>
      </c>
      <c r="I113" s="594">
        <f t="shared" si="18"/>
        <v>221</v>
      </c>
      <c r="J113" s="594">
        <f t="shared" si="18"/>
        <v>221</v>
      </c>
      <c r="K113" s="594">
        <f t="shared" si="18"/>
        <v>221</v>
      </c>
      <c r="L113" s="594">
        <f t="shared" si="18"/>
        <v>221</v>
      </c>
      <c r="M113" s="594">
        <f t="shared" si="18"/>
        <v>222</v>
      </c>
      <c r="N113" s="594">
        <f t="shared" si="18"/>
        <v>221</v>
      </c>
      <c r="O113" s="594">
        <f t="shared" si="18"/>
        <v>221</v>
      </c>
      <c r="P113" s="594">
        <v>221</v>
      </c>
      <c r="Q113" s="594">
        <f t="shared" si="7"/>
        <v>0</v>
      </c>
      <c r="R113" s="594">
        <v>222</v>
      </c>
      <c r="S113" s="594">
        <v>276</v>
      </c>
      <c r="T113" s="594">
        <v>221</v>
      </c>
      <c r="U113" s="593" t="s">
        <v>1846</v>
      </c>
      <c r="V113" s="610"/>
      <c r="W113" s="611"/>
      <c r="X113" s="612"/>
      <c r="Y113" s="590"/>
      <c r="Z113" s="620"/>
    </row>
    <row r="114" ht="21" customHeight="1" spans="1:26">
      <c r="A114" s="588"/>
      <c r="B114" s="589"/>
      <c r="C114" s="590"/>
      <c r="D114" s="595" t="s">
        <v>1987</v>
      </c>
      <c r="E114" s="596" t="s">
        <v>1988</v>
      </c>
      <c r="F114" s="593">
        <v>200</v>
      </c>
      <c r="G114" s="593"/>
      <c r="H114" s="594">
        <f t="shared" ref="H114:O114" si="19">SUMIF($E$4:$E$99,$E114,H$4:H$99)</f>
        <v>200</v>
      </c>
      <c r="I114" s="594">
        <f t="shared" si="19"/>
        <v>0</v>
      </c>
      <c r="J114" s="594">
        <f t="shared" si="19"/>
        <v>200</v>
      </c>
      <c r="K114" s="594">
        <f t="shared" si="19"/>
        <v>0</v>
      </c>
      <c r="L114" s="594">
        <f t="shared" si="19"/>
        <v>0</v>
      </c>
      <c r="M114" s="594">
        <f t="shared" si="19"/>
        <v>32</v>
      </c>
      <c r="N114" s="594">
        <f t="shared" si="19"/>
        <v>72</v>
      </c>
      <c r="O114" s="594">
        <f t="shared" si="19"/>
        <v>72</v>
      </c>
      <c r="P114" s="594">
        <v>72</v>
      </c>
      <c r="Q114" s="594">
        <f t="shared" si="7"/>
        <v>72</v>
      </c>
      <c r="R114" s="594">
        <v>72</v>
      </c>
      <c r="S114" s="594">
        <v>79</v>
      </c>
      <c r="T114" s="594">
        <v>72</v>
      </c>
      <c r="U114" s="593" t="s">
        <v>1846</v>
      </c>
      <c r="V114" s="610"/>
      <c r="W114" s="611"/>
      <c r="X114" s="612"/>
      <c r="Y114" s="590"/>
      <c r="Z114" s="620"/>
    </row>
    <row r="115" ht="21" customHeight="1" spans="1:26">
      <c r="A115" s="597"/>
      <c r="B115" s="598"/>
      <c r="C115" s="599"/>
      <c r="D115" s="600" t="s">
        <v>1989</v>
      </c>
      <c r="E115" s="601" t="s">
        <v>1990</v>
      </c>
      <c r="F115" s="602">
        <v>300</v>
      </c>
      <c r="G115" s="602"/>
      <c r="H115" s="603">
        <f t="shared" ref="H115:O115" si="20">SUMIF($E$4:$E$99,$E115,H$4:H$99)</f>
        <v>3700</v>
      </c>
      <c r="I115" s="603">
        <f t="shared" si="20"/>
        <v>3700</v>
      </c>
      <c r="J115" s="603">
        <f t="shared" si="20"/>
        <v>0</v>
      </c>
      <c r="K115" s="603">
        <f t="shared" si="20"/>
        <v>3700</v>
      </c>
      <c r="L115" s="603">
        <f t="shared" si="20"/>
        <v>3700</v>
      </c>
      <c r="M115" s="603">
        <f t="shared" si="20"/>
        <v>0</v>
      </c>
      <c r="N115" s="603">
        <f t="shared" si="20"/>
        <v>0</v>
      </c>
      <c r="O115" s="603">
        <f t="shared" si="20"/>
        <v>0</v>
      </c>
      <c r="P115" s="603">
        <v>0</v>
      </c>
      <c r="Q115" s="603">
        <f t="shared" si="7"/>
        <v>11602</v>
      </c>
      <c r="R115" s="603">
        <v>0</v>
      </c>
      <c r="S115" s="603">
        <v>0</v>
      </c>
      <c r="T115" s="603">
        <v>0</v>
      </c>
      <c r="U115" s="602" t="s">
        <v>1846</v>
      </c>
      <c r="V115" s="613"/>
      <c r="W115" s="614"/>
      <c r="X115" s="615"/>
      <c r="Y115" s="599"/>
      <c r="Z115" s="621"/>
    </row>
    <row r="116" spans="17:20">
      <c r="Q116" s="616">
        <f>Q13+Q22+Q30+Q37</f>
        <v>80000</v>
      </c>
      <c r="R116" s="617">
        <v>80000</v>
      </c>
      <c r="S116" s="617">
        <v>93000</v>
      </c>
      <c r="T116" s="617">
        <v>80000</v>
      </c>
    </row>
    <row r="117" spans="18:20">
      <c r="R117">
        <v>0</v>
      </c>
      <c r="S117">
        <v>0</v>
      </c>
      <c r="T117">
        <v>21000</v>
      </c>
    </row>
  </sheetData>
  <mergeCells count="25">
    <mergeCell ref="A6:A37"/>
    <mergeCell ref="A38:A99"/>
    <mergeCell ref="B6:B11"/>
    <mergeCell ref="B12:B13"/>
    <mergeCell ref="B14:B20"/>
    <mergeCell ref="B21:B22"/>
    <mergeCell ref="B23:B28"/>
    <mergeCell ref="B29:B30"/>
    <mergeCell ref="B31:B35"/>
    <mergeCell ref="B36:B37"/>
    <mergeCell ref="B38:B46"/>
    <mergeCell ref="B47:B53"/>
    <mergeCell ref="B54:B55"/>
    <mergeCell ref="B56:B61"/>
    <mergeCell ref="B62:B67"/>
    <mergeCell ref="B68:B69"/>
    <mergeCell ref="B70:B76"/>
    <mergeCell ref="B77:B84"/>
    <mergeCell ref="B85:B86"/>
    <mergeCell ref="B87:B91"/>
    <mergeCell ref="B92:B97"/>
    <mergeCell ref="B98:B99"/>
    <mergeCell ref="V100:V115"/>
    <mergeCell ref="W100:W115"/>
    <mergeCell ref="X100:X11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
  <sheetViews>
    <sheetView zoomScale="85" zoomScaleNormal="85" topLeftCell="C1" workbookViewId="0">
      <selection activeCell="AB233" sqref="AB233"/>
    </sheetView>
  </sheetViews>
  <sheetFormatPr defaultColWidth="9.025" defaultRowHeight="13.5"/>
  <cols>
    <col min="1" max="1" width="21.9083333333333" customWidth="1"/>
    <col min="2" max="2" width="22.1666666666667" customWidth="1"/>
    <col min="3" max="3" width="35.5083333333333" customWidth="1"/>
    <col min="4" max="4" width="26.3583333333333" style="296" customWidth="1"/>
    <col min="5" max="5" width="12.7583333333333" style="296" customWidth="1"/>
    <col min="6" max="6" width="9.025" style="296"/>
    <col min="7" max="7" width="12.7583333333333" style="296" customWidth="1"/>
    <col min="8" max="9" width="12.8166666666667" style="296" customWidth="1"/>
    <col min="10" max="16" width="10.9833333333333" style="296" customWidth="1"/>
    <col min="17" max="18" width="12.8" style="296" customWidth="1"/>
    <col min="19" max="19" width="10" style="296"/>
    <col min="23" max="23" width="17.4416666666667" customWidth="1"/>
  </cols>
  <sheetData>
    <row r="1" ht="68" customHeight="1" spans="8:16">
      <c r="H1" s="468" t="s">
        <v>1991</v>
      </c>
      <c r="I1" s="468"/>
      <c r="J1" s="468"/>
      <c r="K1" s="491" t="s">
        <v>1992</v>
      </c>
      <c r="L1" s="491"/>
      <c r="M1" s="491"/>
      <c r="N1" s="491"/>
      <c r="O1" s="491"/>
      <c r="P1" s="491"/>
    </row>
    <row r="2" ht="29" customHeight="1" spans="1:19">
      <c r="A2" s="469" t="s">
        <v>1993</v>
      </c>
      <c r="B2" s="469" t="s">
        <v>1994</v>
      </c>
      <c r="C2" s="469" t="s">
        <v>1995</v>
      </c>
      <c r="D2" s="469" t="s">
        <v>1996</v>
      </c>
      <c r="E2" s="469" t="s">
        <v>1997</v>
      </c>
      <c r="F2" s="469" t="s">
        <v>1998</v>
      </c>
      <c r="G2" s="469" t="s">
        <v>1999</v>
      </c>
      <c r="H2" s="469" t="s">
        <v>2000</v>
      </c>
      <c r="I2" s="469" t="s">
        <v>2001</v>
      </c>
      <c r="J2" s="492" t="s">
        <v>2002</v>
      </c>
      <c r="K2" s="492" t="s">
        <v>2003</v>
      </c>
      <c r="L2" s="492" t="s">
        <v>2004</v>
      </c>
      <c r="M2" s="492" t="s">
        <v>2005</v>
      </c>
      <c r="N2" s="492" t="s">
        <v>2006</v>
      </c>
      <c r="O2" s="492" t="s">
        <v>1818</v>
      </c>
      <c r="P2" s="492" t="s">
        <v>2007</v>
      </c>
      <c r="Q2" s="492" t="s">
        <v>2008</v>
      </c>
      <c r="R2" s="492"/>
      <c r="S2" s="469"/>
    </row>
    <row r="3" ht="21" customHeight="1" spans="1:19">
      <c r="A3" s="470" t="s">
        <v>2009</v>
      </c>
      <c r="B3" s="470"/>
      <c r="C3" s="471"/>
      <c r="D3" s="472"/>
      <c r="E3" s="472"/>
      <c r="F3" s="472"/>
      <c r="G3" s="473"/>
      <c r="H3" s="473">
        <v>45196</v>
      </c>
      <c r="I3" s="473">
        <v>45278</v>
      </c>
      <c r="J3" s="473">
        <v>45285</v>
      </c>
      <c r="K3" s="473">
        <v>45315</v>
      </c>
      <c r="L3" s="473">
        <v>45372</v>
      </c>
      <c r="M3" s="473">
        <v>45385</v>
      </c>
      <c r="N3" s="473">
        <v>45401</v>
      </c>
      <c r="O3" s="473">
        <v>45423</v>
      </c>
      <c r="P3" s="473">
        <v>45625</v>
      </c>
      <c r="Q3" s="473">
        <v>45804</v>
      </c>
      <c r="R3" s="473"/>
      <c r="S3" s="473"/>
    </row>
    <row r="4" ht="21" customHeight="1" spans="1:19">
      <c r="A4" s="470" t="s">
        <v>2010</v>
      </c>
      <c r="B4" s="470"/>
      <c r="C4" s="471"/>
      <c r="D4" s="472"/>
      <c r="E4" s="472"/>
      <c r="F4" s="472"/>
      <c r="G4" s="473"/>
      <c r="H4" s="473">
        <f>H3+30+5</f>
        <v>45231</v>
      </c>
      <c r="I4" s="473">
        <f>I3+30</f>
        <v>45308</v>
      </c>
      <c r="J4" s="473">
        <f>J3+30</f>
        <v>45315</v>
      </c>
      <c r="K4" s="473">
        <v>45359</v>
      </c>
      <c r="L4" s="473">
        <v>45402</v>
      </c>
      <c r="M4" s="473">
        <v>45415</v>
      </c>
      <c r="N4" s="473">
        <v>45431</v>
      </c>
      <c r="O4" s="473">
        <v>45453</v>
      </c>
      <c r="P4" s="473">
        <f>P3+31</f>
        <v>45656</v>
      </c>
      <c r="Q4" s="473">
        <v>45834</v>
      </c>
      <c r="R4" s="473"/>
      <c r="S4" s="473"/>
    </row>
    <row r="5" ht="21" customHeight="1" spans="1:19">
      <c r="A5" s="474" t="s">
        <v>2011</v>
      </c>
      <c r="B5" s="474"/>
      <c r="C5" s="475"/>
      <c r="D5" s="476"/>
      <c r="E5" s="476"/>
      <c r="F5" s="476"/>
      <c r="G5" s="477"/>
      <c r="H5" s="477"/>
      <c r="I5" s="477"/>
      <c r="J5" s="477"/>
      <c r="K5" s="477"/>
      <c r="L5" s="477"/>
      <c r="M5" s="477"/>
      <c r="N5" s="477"/>
      <c r="O5" s="477"/>
      <c r="P5" s="477"/>
      <c r="Q5" s="477"/>
      <c r="R5" s="477"/>
      <c r="S5" s="477"/>
    </row>
    <row r="6" ht="21" customHeight="1" spans="1:19">
      <c r="A6" s="478" t="s">
        <v>2012</v>
      </c>
      <c r="B6" s="479" t="s">
        <v>2013</v>
      </c>
      <c r="C6" s="479" t="s">
        <v>2014</v>
      </c>
      <c r="D6" s="480" t="s">
        <v>2015</v>
      </c>
      <c r="E6" s="481">
        <v>0.36</v>
      </c>
      <c r="F6" s="480">
        <v>10</v>
      </c>
      <c r="G6" s="482">
        <v>3000</v>
      </c>
      <c r="H6" s="483">
        <v>12000</v>
      </c>
      <c r="I6" s="483">
        <v>60000</v>
      </c>
      <c r="J6" s="483">
        <v>30000</v>
      </c>
      <c r="K6" s="483">
        <v>12000</v>
      </c>
      <c r="L6" s="483">
        <v>48000</v>
      </c>
      <c r="M6" s="483">
        <v>21000</v>
      </c>
      <c r="N6" s="483">
        <v>57000</v>
      </c>
      <c r="O6" s="483">
        <v>80000</v>
      </c>
      <c r="P6" s="483">
        <v>21000</v>
      </c>
      <c r="Q6" s="483">
        <v>21000</v>
      </c>
      <c r="R6" s="483"/>
      <c r="S6" s="493">
        <f>SUM(H6:Q6)</f>
        <v>362000</v>
      </c>
    </row>
    <row r="7" ht="21" customHeight="1" spans="1:19">
      <c r="A7" s="484"/>
      <c r="B7" s="485" t="s">
        <v>2016</v>
      </c>
      <c r="C7" s="485" t="s">
        <v>2017</v>
      </c>
      <c r="D7" s="480" t="s">
        <v>2018</v>
      </c>
      <c r="E7" s="481">
        <v>0.6</v>
      </c>
      <c r="F7" s="480">
        <v>10</v>
      </c>
      <c r="G7" s="482">
        <v>500</v>
      </c>
      <c r="H7" s="483">
        <v>12000</v>
      </c>
      <c r="I7" s="483">
        <f>I6</f>
        <v>60000</v>
      </c>
      <c r="J7" s="483">
        <f>J6</f>
        <v>30000</v>
      </c>
      <c r="K7" s="483">
        <v>12000</v>
      </c>
      <c r="L7" s="483">
        <v>48000</v>
      </c>
      <c r="M7" s="483">
        <v>21000</v>
      </c>
      <c r="N7" s="483">
        <v>57000</v>
      </c>
      <c r="O7" s="483">
        <v>80000</v>
      </c>
      <c r="P7" s="483">
        <v>21000</v>
      </c>
      <c r="Q7" s="483">
        <v>21000</v>
      </c>
      <c r="R7" s="483"/>
      <c r="S7" s="493">
        <f>SUM(H7:Q7)</f>
        <v>362000</v>
      </c>
    </row>
    <row r="8" ht="21" customHeight="1" spans="1:19">
      <c r="A8" s="484"/>
      <c r="B8" s="479" t="s">
        <v>2019</v>
      </c>
      <c r="C8" s="479" t="s">
        <v>2020</v>
      </c>
      <c r="D8" s="480" t="s">
        <v>2015</v>
      </c>
      <c r="E8" s="481">
        <v>0.21</v>
      </c>
      <c r="F8" s="480">
        <v>30</v>
      </c>
      <c r="G8" s="482">
        <v>3000</v>
      </c>
      <c r="H8" s="483">
        <v>12000</v>
      </c>
      <c r="I8" s="483">
        <f>I6</f>
        <v>60000</v>
      </c>
      <c r="J8" s="483">
        <f>J6</f>
        <v>30000</v>
      </c>
      <c r="K8" s="483">
        <v>12000</v>
      </c>
      <c r="L8" s="483">
        <v>48000</v>
      </c>
      <c r="M8" s="483">
        <v>21000</v>
      </c>
      <c r="N8" s="483">
        <v>57000</v>
      </c>
      <c r="O8" s="483">
        <v>80000</v>
      </c>
      <c r="P8" s="483">
        <v>21000</v>
      </c>
      <c r="Q8" s="483">
        <v>21000</v>
      </c>
      <c r="R8" s="483"/>
      <c r="S8" s="493">
        <f>SUM(H8:Q8)</f>
        <v>362000</v>
      </c>
    </row>
    <row r="9" ht="21" customHeight="1" spans="1:19">
      <c r="A9" s="486"/>
      <c r="B9" s="479" t="s">
        <v>2021</v>
      </c>
      <c r="C9" s="479" t="s">
        <v>2022</v>
      </c>
      <c r="D9" s="480" t="s">
        <v>2023</v>
      </c>
      <c r="E9" s="481">
        <v>0.24</v>
      </c>
      <c r="F9" s="480">
        <v>30</v>
      </c>
      <c r="G9" s="482">
        <v>1000</v>
      </c>
      <c r="H9" s="483">
        <v>12000</v>
      </c>
      <c r="I9" s="483">
        <f>I6</f>
        <v>60000</v>
      </c>
      <c r="J9" s="483">
        <f>J6</f>
        <v>30000</v>
      </c>
      <c r="K9" s="483">
        <v>12000</v>
      </c>
      <c r="L9" s="483">
        <v>48000</v>
      </c>
      <c r="M9" s="483">
        <v>21000</v>
      </c>
      <c r="N9" s="483">
        <v>57000</v>
      </c>
      <c r="O9" s="483">
        <v>80000</v>
      </c>
      <c r="P9" s="483">
        <v>21000</v>
      </c>
      <c r="Q9" s="483">
        <v>21000</v>
      </c>
      <c r="R9" s="483"/>
      <c r="S9" s="493">
        <f>SUM(H9:Q9)</f>
        <v>362000</v>
      </c>
    </row>
    <row r="10" ht="21" customHeight="1" spans="1:19">
      <c r="A10" s="487"/>
      <c r="B10" s="487"/>
      <c r="C10" s="488" t="s">
        <v>2024</v>
      </c>
      <c r="D10" s="489"/>
      <c r="E10" s="489"/>
      <c r="F10" s="489"/>
      <c r="G10" s="489"/>
      <c r="H10" s="490">
        <f>SUM(H6:H9)</f>
        <v>48000</v>
      </c>
      <c r="I10" s="490">
        <f t="shared" ref="H10:R10" si="0">SUM(I6:I9)</f>
        <v>240000</v>
      </c>
      <c r="J10" s="490">
        <f t="shared" si="0"/>
        <v>120000</v>
      </c>
      <c r="K10" s="490">
        <f t="shared" si="0"/>
        <v>48000</v>
      </c>
      <c r="L10" s="490">
        <f t="shared" si="0"/>
        <v>192000</v>
      </c>
      <c r="M10" s="490">
        <f t="shared" si="0"/>
        <v>84000</v>
      </c>
      <c r="N10" s="490">
        <f t="shared" si="0"/>
        <v>228000</v>
      </c>
      <c r="O10" s="490">
        <f t="shared" si="0"/>
        <v>320000</v>
      </c>
      <c r="P10" s="490">
        <f t="shared" si="0"/>
        <v>84000</v>
      </c>
      <c r="Q10" s="490">
        <f t="shared" si="0"/>
        <v>84000</v>
      </c>
      <c r="R10" s="490"/>
      <c r="S10" s="494">
        <f>SUM(S6:S9)</f>
        <v>1448000</v>
      </c>
    </row>
  </sheetData>
  <mergeCells count="3">
    <mergeCell ref="H1:J1"/>
    <mergeCell ref="K1:O1"/>
    <mergeCell ref="A6:A9"/>
  </mergeCells>
  <pageMargins left="0.75" right="0.75" top="1" bottom="1" header="0.5" footer="0.5"/>
  <pageSetup paperSize="9" orientation="portrait"/>
  <headerFooter/>
  <ignoredErrors>
    <ignoredError sqref="P4" unlocked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113"/>
  <sheetViews>
    <sheetView zoomScale="85" zoomScaleNormal="85" workbookViewId="0">
      <pane xSplit="7" ySplit="4" topLeftCell="H80" activePane="bottomRight" state="frozen"/>
      <selection/>
      <selection pane="topRight"/>
      <selection pane="bottomLeft"/>
      <selection pane="bottomRight" activeCell="AB233" sqref="AB233"/>
    </sheetView>
  </sheetViews>
  <sheetFormatPr defaultColWidth="9.025" defaultRowHeight="13.5"/>
  <cols>
    <col min="1" max="1" width="10.8416666666667" customWidth="1"/>
    <col min="2" max="2" width="11.6916666666667" customWidth="1"/>
    <col min="3" max="3" width="12.5583333333333" customWidth="1"/>
    <col min="4" max="4" width="22.9083333333333" customWidth="1"/>
    <col min="5" max="5" width="11.5583333333333" customWidth="1"/>
    <col min="6" max="6" width="8.64166666666667" customWidth="1"/>
    <col min="7" max="7" width="10.7" customWidth="1"/>
    <col min="8" max="8" width="11.8916666666667" hidden="1" customWidth="1"/>
    <col min="9" max="9" width="10.775"/>
    <col min="10" max="10" width="11.8916666666667" hidden="1" customWidth="1"/>
    <col min="11" max="12" width="10.775"/>
    <col min="13" max="13" width="11.8916666666667"/>
    <col min="14" max="14" width="11.8916666666667" hidden="1" customWidth="1"/>
    <col min="15" max="16" width="10.775"/>
    <col min="17" max="17" width="9.75833333333333" customWidth="1"/>
    <col min="18" max="20" width="11.8916666666667"/>
    <col min="21" max="24" width="13"/>
    <col min="27" max="28" width="15.025" customWidth="1"/>
    <col min="29" max="29" width="15.025" hidden="1" customWidth="1"/>
    <col min="31" max="31" width="10.775"/>
    <col min="33" max="33" width="9.66666666666667"/>
    <col min="34" max="34" width="11.8916666666667"/>
    <col min="35" max="35" width="11.8916666666667" hidden="1" customWidth="1"/>
    <col min="37" max="37" width="10.775"/>
    <col min="38" max="38" width="6.38333333333333" customWidth="1"/>
    <col min="39" max="40" width="10.775"/>
    <col min="41" max="41" width="6.775" customWidth="1"/>
    <col min="42" max="45" width="7.7" customWidth="1"/>
    <col min="46" max="47" width="6.775" customWidth="1"/>
    <col min="48" max="48" width="7.71666666666667" customWidth="1"/>
    <col min="49" max="51" width="6.775" customWidth="1"/>
    <col min="52" max="52" width="5.58333333333333" customWidth="1"/>
    <col min="53" max="53" width="27.2833333333333" customWidth="1"/>
  </cols>
  <sheetData>
    <row r="1" ht="25" customHeight="1" spans="1:53">
      <c r="A1" s="297" t="s">
        <v>2025</v>
      </c>
      <c r="B1" s="298"/>
      <c r="C1" s="298"/>
      <c r="D1" s="298"/>
      <c r="E1" s="299"/>
      <c r="F1" s="299"/>
      <c r="G1" s="299"/>
      <c r="H1" s="299"/>
      <c r="I1" s="299"/>
      <c r="J1" s="299"/>
      <c r="K1" s="299"/>
      <c r="L1" s="299"/>
      <c r="M1" s="299"/>
      <c r="N1" s="299"/>
      <c r="O1" s="299"/>
      <c r="P1" s="299"/>
      <c r="Q1" s="299"/>
      <c r="R1" s="299"/>
      <c r="S1" s="299"/>
      <c r="T1" s="299"/>
      <c r="U1" s="299"/>
      <c r="V1" s="299"/>
      <c r="W1" s="299"/>
      <c r="X1" s="299"/>
      <c r="Y1" s="299"/>
      <c r="Z1" s="299"/>
      <c r="AA1" s="342"/>
      <c r="AB1" s="342"/>
      <c r="AC1" s="342"/>
      <c r="AD1" s="342"/>
      <c r="AE1" s="342"/>
      <c r="AF1" s="342"/>
      <c r="AG1" s="342"/>
      <c r="AH1" s="342"/>
      <c r="AI1" s="342"/>
      <c r="AJ1" s="342"/>
      <c r="AK1" s="299"/>
      <c r="AL1" s="299"/>
      <c r="AM1" s="299"/>
      <c r="AN1" s="299"/>
      <c r="AO1" s="299"/>
      <c r="AP1" s="299"/>
      <c r="AQ1" s="299"/>
      <c r="AR1" s="299"/>
      <c r="AS1" s="299"/>
      <c r="AT1" s="299"/>
      <c r="AU1" s="299"/>
      <c r="AV1" s="299"/>
      <c r="AW1" s="299"/>
      <c r="AX1" s="299"/>
      <c r="AY1" s="299"/>
      <c r="AZ1" s="342"/>
      <c r="BA1" s="365"/>
    </row>
    <row r="2" ht="14.25" spans="1:53">
      <c r="A2" s="300" t="s">
        <v>2026</v>
      </c>
      <c r="B2" s="301" t="s">
        <v>2027</v>
      </c>
      <c r="C2" s="302" t="s">
        <v>2028</v>
      </c>
      <c r="D2" s="303" t="s">
        <v>2029</v>
      </c>
      <c r="E2" s="301" t="s">
        <v>2030</v>
      </c>
      <c r="F2" s="301" t="s">
        <v>2031</v>
      </c>
      <c r="G2" s="304" t="s">
        <v>2032</v>
      </c>
      <c r="H2" s="305">
        <v>92107</v>
      </c>
      <c r="I2" s="316"/>
      <c r="J2" s="316"/>
      <c r="K2" s="316"/>
      <c r="L2" s="317"/>
      <c r="M2" s="317"/>
      <c r="N2" s="317"/>
      <c r="O2" s="317"/>
      <c r="P2" s="317"/>
      <c r="Q2" s="333"/>
      <c r="R2" s="333"/>
      <c r="S2" s="333"/>
      <c r="T2" s="333"/>
      <c r="U2" s="333"/>
      <c r="V2" s="333"/>
      <c r="W2" s="333"/>
      <c r="X2" s="333"/>
      <c r="Y2" s="333"/>
      <c r="Z2" s="333"/>
      <c r="AA2" s="343"/>
      <c r="AB2" s="344"/>
      <c r="AC2" s="305">
        <v>92108</v>
      </c>
      <c r="AD2" s="316"/>
      <c r="AE2" s="316"/>
      <c r="AF2" s="316"/>
      <c r="AG2" s="317"/>
      <c r="AH2" s="317"/>
      <c r="AI2" s="317"/>
      <c r="AJ2" s="317"/>
      <c r="AK2" s="317"/>
      <c r="AL2" s="317"/>
      <c r="AM2" s="317"/>
      <c r="AN2" s="317"/>
      <c r="AO2" s="317"/>
      <c r="AP2" s="317"/>
      <c r="AQ2" s="317"/>
      <c r="AR2" s="317"/>
      <c r="AS2" s="317"/>
      <c r="AT2" s="317"/>
      <c r="AU2" s="317"/>
      <c r="AV2" s="317"/>
      <c r="AW2" s="317"/>
      <c r="AX2" s="317"/>
      <c r="AY2" s="317"/>
      <c r="AZ2" s="366"/>
      <c r="BA2" s="367"/>
    </row>
    <row r="3" ht="15" customHeight="1" spans="1:53">
      <c r="A3" s="306"/>
      <c r="B3" s="301"/>
      <c r="C3" s="302"/>
      <c r="D3" s="303"/>
      <c r="E3" s="301"/>
      <c r="F3" s="301"/>
      <c r="G3" s="304"/>
      <c r="H3" s="307" t="s">
        <v>2033</v>
      </c>
      <c r="I3" s="318"/>
      <c r="J3" s="318"/>
      <c r="K3" s="318"/>
      <c r="L3" s="319"/>
      <c r="M3" s="320" t="s">
        <v>2034</v>
      </c>
      <c r="N3" s="321" t="s">
        <v>7</v>
      </c>
      <c r="O3" s="322"/>
      <c r="P3" s="323"/>
      <c r="Q3" s="307" t="s">
        <v>2035</v>
      </c>
      <c r="R3" s="334"/>
      <c r="S3" s="334"/>
      <c r="T3" s="319"/>
      <c r="U3" s="335" t="s">
        <v>2036</v>
      </c>
      <c r="V3" s="336"/>
      <c r="W3" s="336"/>
      <c r="X3" s="337"/>
      <c r="Y3" s="345" t="s">
        <v>2037</v>
      </c>
      <c r="Z3" s="346"/>
      <c r="AA3" s="347"/>
      <c r="AB3" s="348"/>
      <c r="AC3" s="349" t="s">
        <v>2033</v>
      </c>
      <c r="AD3" s="350"/>
      <c r="AE3" s="350"/>
      <c r="AF3" s="350"/>
      <c r="AG3" s="361"/>
      <c r="AH3" s="320" t="s">
        <v>2034</v>
      </c>
      <c r="AI3" s="321" t="s">
        <v>7</v>
      </c>
      <c r="AJ3" s="322"/>
      <c r="AK3" s="323"/>
      <c r="AL3" s="321" t="s">
        <v>2035</v>
      </c>
      <c r="AM3" s="322"/>
      <c r="AN3" s="322"/>
      <c r="AO3" s="323"/>
      <c r="AP3" s="335" t="s">
        <v>2036</v>
      </c>
      <c r="AQ3" s="336"/>
      <c r="AR3" s="336"/>
      <c r="AS3" s="337"/>
      <c r="AT3" s="321" t="s">
        <v>2038</v>
      </c>
      <c r="AU3" s="322"/>
      <c r="AV3" s="322"/>
      <c r="AW3" s="323"/>
      <c r="AX3" s="345" t="s">
        <v>1441</v>
      </c>
      <c r="AY3" s="346"/>
      <c r="AZ3" s="368"/>
      <c r="BA3" s="369"/>
    </row>
    <row r="4" ht="36" spans="1:53">
      <c r="A4" s="306"/>
      <c r="B4" s="301"/>
      <c r="C4" s="302"/>
      <c r="D4" s="303"/>
      <c r="E4" s="301"/>
      <c r="F4" s="301"/>
      <c r="G4" s="304"/>
      <c r="H4" s="308" t="s">
        <v>2039</v>
      </c>
      <c r="I4" s="324" t="s">
        <v>2040</v>
      </c>
      <c r="J4" s="325" t="s">
        <v>2041</v>
      </c>
      <c r="K4" s="324" t="s">
        <v>2042</v>
      </c>
      <c r="L4" s="326" t="s">
        <v>54</v>
      </c>
      <c r="M4" s="327" t="s">
        <v>2043</v>
      </c>
      <c r="N4" s="308" t="s">
        <v>2044</v>
      </c>
      <c r="O4" s="324" t="s">
        <v>2045</v>
      </c>
      <c r="P4" s="326" t="s">
        <v>54</v>
      </c>
      <c r="Q4" s="308" t="s">
        <v>62</v>
      </c>
      <c r="R4" s="325" t="s">
        <v>63</v>
      </c>
      <c r="S4" s="325" t="s">
        <v>64</v>
      </c>
      <c r="T4" s="338" t="s">
        <v>65</v>
      </c>
      <c r="U4" s="339" t="s">
        <v>62</v>
      </c>
      <c r="V4" s="324" t="s">
        <v>63</v>
      </c>
      <c r="W4" s="324" t="s">
        <v>64</v>
      </c>
      <c r="X4" s="340" t="s">
        <v>65</v>
      </c>
      <c r="Y4" s="308" t="s">
        <v>1453</v>
      </c>
      <c r="Z4" s="338" t="s">
        <v>1454</v>
      </c>
      <c r="AA4" s="351" t="s">
        <v>42</v>
      </c>
      <c r="AB4" s="348"/>
      <c r="AC4" s="352" t="s">
        <v>2039</v>
      </c>
      <c r="AD4" s="353" t="s">
        <v>2040</v>
      </c>
      <c r="AE4" s="354" t="s">
        <v>2041</v>
      </c>
      <c r="AF4" s="355" t="s">
        <v>2042</v>
      </c>
      <c r="AG4" s="362" t="s">
        <v>54</v>
      </c>
      <c r="AH4" s="327" t="s">
        <v>102</v>
      </c>
      <c r="AI4" s="308" t="s">
        <v>2044</v>
      </c>
      <c r="AJ4" s="324" t="s">
        <v>2045</v>
      </c>
      <c r="AK4" s="326" t="s">
        <v>54</v>
      </c>
      <c r="AL4" s="308" t="s">
        <v>1449</v>
      </c>
      <c r="AM4" s="325" t="s">
        <v>1450</v>
      </c>
      <c r="AN4" s="325" t="s">
        <v>1451</v>
      </c>
      <c r="AO4" s="338" t="s">
        <v>1452</v>
      </c>
      <c r="AP4" s="339" t="s">
        <v>1449</v>
      </c>
      <c r="AQ4" s="324" t="s">
        <v>1450</v>
      </c>
      <c r="AR4" s="324" t="s">
        <v>2046</v>
      </c>
      <c r="AS4" s="340" t="s">
        <v>1452</v>
      </c>
      <c r="AT4" s="308" t="s">
        <v>1449</v>
      </c>
      <c r="AU4" s="325" t="s">
        <v>1450</v>
      </c>
      <c r="AV4" s="325" t="s">
        <v>2046</v>
      </c>
      <c r="AW4" s="338" t="s">
        <v>1452</v>
      </c>
      <c r="AX4" s="308" t="s">
        <v>1453</v>
      </c>
      <c r="AY4" s="338" t="s">
        <v>1454</v>
      </c>
      <c r="AZ4" s="370"/>
      <c r="BA4" s="371" t="s">
        <v>42</v>
      </c>
    </row>
    <row r="5" ht="15" customHeight="1" spans="1:53">
      <c r="A5" s="309">
        <v>45306</v>
      </c>
      <c r="B5" s="310">
        <v>1000018286</v>
      </c>
      <c r="C5" s="310">
        <v>92107</v>
      </c>
      <c r="D5" s="311" t="s">
        <v>2047</v>
      </c>
      <c r="E5" s="312">
        <v>30000</v>
      </c>
      <c r="F5" s="24" t="s">
        <v>2048</v>
      </c>
      <c r="G5" s="313" t="s">
        <v>2049</v>
      </c>
      <c r="H5" s="314">
        <f>E5</f>
        <v>30000</v>
      </c>
      <c r="I5" s="328"/>
      <c r="J5" s="328"/>
      <c r="K5" s="328"/>
      <c r="L5" s="329"/>
      <c r="M5" s="330">
        <f>H5</f>
        <v>30000</v>
      </c>
      <c r="N5" s="314"/>
      <c r="O5" s="312"/>
      <c r="P5" s="329"/>
      <c r="Q5" s="314"/>
      <c r="R5" s="313"/>
      <c r="S5" s="313"/>
      <c r="T5" s="329"/>
      <c r="U5" s="341"/>
      <c r="V5" s="313"/>
      <c r="W5" s="313"/>
      <c r="X5" s="329"/>
      <c r="Y5" s="341"/>
      <c r="Z5" s="329"/>
      <c r="AA5" s="356"/>
      <c r="AB5" s="348"/>
      <c r="AC5" s="357"/>
      <c r="AD5" s="328"/>
      <c r="AE5" s="328"/>
      <c r="AF5" s="328"/>
      <c r="AG5" s="313"/>
      <c r="AH5" s="330"/>
      <c r="AI5" s="314"/>
      <c r="AJ5" s="312"/>
      <c r="AK5" s="329"/>
      <c r="AL5" s="314"/>
      <c r="AM5" s="312"/>
      <c r="AN5" s="312"/>
      <c r="AO5" s="329"/>
      <c r="AP5" s="314"/>
      <c r="AQ5" s="312"/>
      <c r="AR5" s="312"/>
      <c r="AS5" s="329"/>
      <c r="AT5" s="314"/>
      <c r="AU5" s="312"/>
      <c r="AV5" s="312"/>
      <c r="AW5" s="329"/>
      <c r="AX5" s="314"/>
      <c r="AY5" s="329"/>
      <c r="AZ5" s="328"/>
      <c r="BA5" s="372" t="s">
        <v>2050</v>
      </c>
    </row>
    <row r="6" ht="15" customHeight="1" spans="1:53">
      <c r="A6" s="309">
        <v>45306</v>
      </c>
      <c r="B6" s="310">
        <v>1000018287</v>
      </c>
      <c r="C6" s="310">
        <v>92107</v>
      </c>
      <c r="D6" s="311" t="s">
        <v>2051</v>
      </c>
      <c r="E6" s="312">
        <v>80000</v>
      </c>
      <c r="F6" s="24" t="s">
        <v>2048</v>
      </c>
      <c r="G6" s="313"/>
      <c r="H6" s="314"/>
      <c r="I6" s="328"/>
      <c r="J6" s="328"/>
      <c r="K6" s="328"/>
      <c r="L6" s="329"/>
      <c r="M6" s="331">
        <f>E6</f>
        <v>80000</v>
      </c>
      <c r="N6" s="314"/>
      <c r="O6" s="312"/>
      <c r="P6" s="329"/>
      <c r="Q6" s="314"/>
      <c r="R6" s="313"/>
      <c r="S6" s="313"/>
      <c r="T6" s="329"/>
      <c r="U6" s="341"/>
      <c r="V6" s="313"/>
      <c r="W6" s="313"/>
      <c r="X6" s="329"/>
      <c r="Y6" s="341"/>
      <c r="Z6" s="329"/>
      <c r="AA6" s="356"/>
      <c r="AB6" s="348"/>
      <c r="AC6" s="357"/>
      <c r="AD6" s="328"/>
      <c r="AE6" s="328"/>
      <c r="AF6" s="328"/>
      <c r="AG6" s="313"/>
      <c r="AH6" s="330"/>
      <c r="AI6" s="314"/>
      <c r="AJ6" s="312"/>
      <c r="AK6" s="329"/>
      <c r="AL6" s="314"/>
      <c r="AM6" s="312"/>
      <c r="AN6" s="312"/>
      <c r="AO6" s="329"/>
      <c r="AP6" s="314"/>
      <c r="AQ6" s="312"/>
      <c r="AR6" s="312"/>
      <c r="AS6" s="329"/>
      <c r="AT6" s="314"/>
      <c r="AU6" s="312"/>
      <c r="AV6" s="312"/>
      <c r="AW6" s="329"/>
      <c r="AX6" s="314"/>
      <c r="AY6" s="329"/>
      <c r="AZ6" s="328"/>
      <c r="BA6" s="372" t="s">
        <v>2050</v>
      </c>
    </row>
    <row r="7" ht="15" customHeight="1" spans="1:53">
      <c r="A7" s="309">
        <v>45306</v>
      </c>
      <c r="B7" s="310">
        <v>1000018288</v>
      </c>
      <c r="C7" s="310">
        <v>92107</v>
      </c>
      <c r="D7" s="311" t="s">
        <v>2052</v>
      </c>
      <c r="E7" s="312">
        <v>30000</v>
      </c>
      <c r="F7" s="24" t="s">
        <v>2053</v>
      </c>
      <c r="G7" s="313" t="s">
        <v>2049</v>
      </c>
      <c r="H7" s="314"/>
      <c r="I7" s="328"/>
      <c r="J7" s="328"/>
      <c r="K7" s="328"/>
      <c r="L7" s="329"/>
      <c r="M7" s="330"/>
      <c r="N7" s="314">
        <f>E7</f>
        <v>30000</v>
      </c>
      <c r="O7" s="312"/>
      <c r="P7" s="329"/>
      <c r="Q7" s="314"/>
      <c r="R7" s="313"/>
      <c r="S7" s="313"/>
      <c r="T7" s="329"/>
      <c r="U7" s="341"/>
      <c r="V7" s="313"/>
      <c r="W7" s="313"/>
      <c r="X7" s="329"/>
      <c r="Y7" s="341"/>
      <c r="Z7" s="329"/>
      <c r="AA7" s="358"/>
      <c r="AB7" s="348"/>
      <c r="AC7" s="357"/>
      <c r="AD7" s="328"/>
      <c r="AE7" s="328"/>
      <c r="AF7" s="328"/>
      <c r="AG7" s="363"/>
      <c r="AH7" s="364"/>
      <c r="AI7" s="314"/>
      <c r="AJ7" s="312"/>
      <c r="AK7" s="329"/>
      <c r="AL7" s="314"/>
      <c r="AM7" s="312"/>
      <c r="AN7" s="312"/>
      <c r="AO7" s="329"/>
      <c r="AP7" s="314"/>
      <c r="AQ7" s="312"/>
      <c r="AR7" s="312"/>
      <c r="AS7" s="329"/>
      <c r="AT7" s="314"/>
      <c r="AU7" s="312"/>
      <c r="AV7" s="312"/>
      <c r="AW7" s="329"/>
      <c r="AX7" s="314"/>
      <c r="AY7" s="329"/>
      <c r="AZ7" s="373"/>
      <c r="BA7" s="372" t="s">
        <v>2050</v>
      </c>
    </row>
    <row r="8" ht="15" customHeight="1" spans="1:53">
      <c r="A8" s="309">
        <v>45306</v>
      </c>
      <c r="B8" s="310">
        <v>1000018289</v>
      </c>
      <c r="C8" s="310">
        <v>92107</v>
      </c>
      <c r="D8" s="311" t="s">
        <v>2054</v>
      </c>
      <c r="E8" s="312">
        <v>20000</v>
      </c>
      <c r="F8" s="24" t="s">
        <v>2055</v>
      </c>
      <c r="G8" s="313" t="s">
        <v>2049</v>
      </c>
      <c r="H8" s="314"/>
      <c r="I8" s="328"/>
      <c r="J8" s="328"/>
      <c r="K8" s="328"/>
      <c r="L8" s="329"/>
      <c r="M8" s="330"/>
      <c r="N8" s="314"/>
      <c r="O8" s="312"/>
      <c r="P8" s="329"/>
      <c r="Q8" s="314">
        <f>E8</f>
        <v>20000</v>
      </c>
      <c r="R8" s="313"/>
      <c r="S8" s="313"/>
      <c r="T8" s="329"/>
      <c r="U8" s="341"/>
      <c r="V8" s="313"/>
      <c r="W8" s="313"/>
      <c r="X8" s="329"/>
      <c r="Y8" s="341"/>
      <c r="Z8" s="329"/>
      <c r="AA8" s="358"/>
      <c r="AB8" s="348"/>
      <c r="AC8" s="357"/>
      <c r="AD8" s="328"/>
      <c r="AE8" s="328"/>
      <c r="AF8" s="328"/>
      <c r="AG8" s="363"/>
      <c r="AH8" s="364"/>
      <c r="AI8" s="314"/>
      <c r="AJ8" s="312"/>
      <c r="AK8" s="329"/>
      <c r="AL8" s="314"/>
      <c r="AM8" s="312"/>
      <c r="AN8" s="312"/>
      <c r="AO8" s="329"/>
      <c r="AP8" s="314"/>
      <c r="AQ8" s="312"/>
      <c r="AR8" s="312"/>
      <c r="AS8" s="329"/>
      <c r="AT8" s="314"/>
      <c r="AU8" s="312"/>
      <c r="AV8" s="312"/>
      <c r="AW8" s="329"/>
      <c r="AX8" s="314"/>
      <c r="AY8" s="329"/>
      <c r="AZ8" s="373"/>
      <c r="BA8" s="372" t="s">
        <v>2050</v>
      </c>
    </row>
    <row r="9" ht="15" customHeight="1" spans="1:53">
      <c r="A9" s="309">
        <v>45306</v>
      </c>
      <c r="B9" s="310">
        <v>1000018290</v>
      </c>
      <c r="C9" s="310">
        <v>92107</v>
      </c>
      <c r="D9" s="311" t="s">
        <v>2056</v>
      </c>
      <c r="E9" s="312">
        <v>20000</v>
      </c>
      <c r="F9" s="24" t="s">
        <v>2055</v>
      </c>
      <c r="G9" s="313" t="s">
        <v>2049</v>
      </c>
      <c r="H9" s="315"/>
      <c r="I9" s="332"/>
      <c r="J9" s="332"/>
      <c r="K9" s="332"/>
      <c r="L9" s="329"/>
      <c r="M9" s="330"/>
      <c r="N9" s="314"/>
      <c r="O9" s="312"/>
      <c r="P9" s="329"/>
      <c r="Q9" s="314"/>
      <c r="R9" s="313">
        <f>E9</f>
        <v>20000</v>
      </c>
      <c r="S9" s="313"/>
      <c r="T9" s="329"/>
      <c r="U9" s="341"/>
      <c r="V9" s="313"/>
      <c r="W9" s="313"/>
      <c r="X9" s="329"/>
      <c r="Y9" s="341"/>
      <c r="Z9" s="329"/>
      <c r="AA9" s="358"/>
      <c r="AB9" s="348"/>
      <c r="AC9" s="357"/>
      <c r="AD9" s="328"/>
      <c r="AE9" s="328"/>
      <c r="AF9" s="328"/>
      <c r="AG9" s="363"/>
      <c r="AH9" s="364"/>
      <c r="AI9" s="314"/>
      <c r="AJ9" s="312"/>
      <c r="AK9" s="329"/>
      <c r="AL9" s="314"/>
      <c r="AM9" s="312"/>
      <c r="AN9" s="312"/>
      <c r="AO9" s="329"/>
      <c r="AP9" s="314"/>
      <c r="AQ9" s="312"/>
      <c r="AR9" s="312"/>
      <c r="AS9" s="329"/>
      <c r="AT9" s="314"/>
      <c r="AU9" s="312"/>
      <c r="AV9" s="312"/>
      <c r="AW9" s="329"/>
      <c r="AX9" s="314"/>
      <c r="AY9" s="329"/>
      <c r="AZ9" s="373"/>
      <c r="BA9" s="372" t="s">
        <v>2050</v>
      </c>
    </row>
    <row r="10" ht="15" customHeight="1" spans="1:53">
      <c r="A10" s="309">
        <v>45306</v>
      </c>
      <c r="B10" s="310">
        <v>1000018291</v>
      </c>
      <c r="C10" s="310">
        <v>92107</v>
      </c>
      <c r="D10" s="311" t="s">
        <v>2057</v>
      </c>
      <c r="E10" s="312">
        <v>20000</v>
      </c>
      <c r="F10" s="24" t="s">
        <v>2055</v>
      </c>
      <c r="G10" s="313" t="s">
        <v>2049</v>
      </c>
      <c r="H10" s="315"/>
      <c r="I10" s="332"/>
      <c r="J10" s="332"/>
      <c r="K10" s="332"/>
      <c r="L10" s="329"/>
      <c r="M10" s="330"/>
      <c r="N10" s="314"/>
      <c r="O10" s="312"/>
      <c r="P10" s="329"/>
      <c r="Q10" s="314"/>
      <c r="R10" s="313"/>
      <c r="S10" s="313">
        <f>E10</f>
        <v>20000</v>
      </c>
      <c r="T10" s="329"/>
      <c r="U10" s="341"/>
      <c r="V10" s="313"/>
      <c r="W10" s="313"/>
      <c r="X10" s="329"/>
      <c r="Y10" s="341"/>
      <c r="Z10" s="329"/>
      <c r="AA10" s="358"/>
      <c r="AB10" s="348"/>
      <c r="AC10" s="357"/>
      <c r="AD10" s="328"/>
      <c r="AE10" s="328"/>
      <c r="AF10" s="328"/>
      <c r="AG10" s="363"/>
      <c r="AH10" s="364"/>
      <c r="AI10" s="314"/>
      <c r="AJ10" s="312"/>
      <c r="AK10" s="329"/>
      <c r="AL10" s="314"/>
      <c r="AM10" s="312"/>
      <c r="AN10" s="312"/>
      <c r="AO10" s="329"/>
      <c r="AP10" s="314"/>
      <c r="AQ10" s="312"/>
      <c r="AR10" s="312"/>
      <c r="AS10" s="329"/>
      <c r="AT10" s="314"/>
      <c r="AU10" s="312"/>
      <c r="AV10" s="312"/>
      <c r="AW10" s="329"/>
      <c r="AX10" s="314"/>
      <c r="AY10" s="329"/>
      <c r="AZ10" s="373"/>
      <c r="BA10" s="372" t="s">
        <v>2050</v>
      </c>
    </row>
    <row r="11" ht="15" customHeight="1" spans="1:53">
      <c r="A11" s="309">
        <v>45306</v>
      </c>
      <c r="B11" s="310">
        <v>1000018292</v>
      </c>
      <c r="C11" s="310">
        <v>92107</v>
      </c>
      <c r="D11" s="311" t="s">
        <v>2058</v>
      </c>
      <c r="E11" s="312">
        <v>20000</v>
      </c>
      <c r="F11" s="24" t="s">
        <v>2055</v>
      </c>
      <c r="G11" s="313" t="s">
        <v>2049</v>
      </c>
      <c r="H11" s="315"/>
      <c r="I11" s="332"/>
      <c r="J11" s="332"/>
      <c r="K11" s="332"/>
      <c r="L11" s="329"/>
      <c r="M11" s="330"/>
      <c r="N11" s="314"/>
      <c r="O11" s="312"/>
      <c r="P11" s="329"/>
      <c r="Q11" s="314"/>
      <c r="R11" s="313"/>
      <c r="S11" s="313"/>
      <c r="T11" s="329">
        <f>E11</f>
        <v>20000</v>
      </c>
      <c r="U11" s="341"/>
      <c r="V11" s="313"/>
      <c r="W11" s="313"/>
      <c r="X11" s="329"/>
      <c r="Y11" s="341"/>
      <c r="Z11" s="329"/>
      <c r="AA11" s="358"/>
      <c r="AB11" s="348"/>
      <c r="AC11" s="357"/>
      <c r="AD11" s="328"/>
      <c r="AE11" s="328"/>
      <c r="AF11" s="328"/>
      <c r="AG11" s="363"/>
      <c r="AH11" s="364"/>
      <c r="AI11" s="314"/>
      <c r="AJ11" s="312"/>
      <c r="AK11" s="329"/>
      <c r="AL11" s="314"/>
      <c r="AM11" s="312"/>
      <c r="AN11" s="312"/>
      <c r="AO11" s="329"/>
      <c r="AP11" s="314"/>
      <c r="AQ11" s="312"/>
      <c r="AR11" s="312"/>
      <c r="AS11" s="329"/>
      <c r="AT11" s="314"/>
      <c r="AU11" s="312"/>
      <c r="AV11" s="312"/>
      <c r="AW11" s="329"/>
      <c r="AX11" s="314"/>
      <c r="AY11" s="329"/>
      <c r="AZ11" s="373"/>
      <c r="BA11" s="372" t="s">
        <v>2050</v>
      </c>
    </row>
    <row r="12" ht="15" customHeight="1" spans="1:53">
      <c r="A12" s="309">
        <v>45306</v>
      </c>
      <c r="B12" s="310">
        <v>1000018293</v>
      </c>
      <c r="C12" s="310">
        <v>92108</v>
      </c>
      <c r="D12" s="311" t="s">
        <v>2047</v>
      </c>
      <c r="E12" s="312">
        <v>30000</v>
      </c>
      <c r="F12" s="24" t="s">
        <v>2048</v>
      </c>
      <c r="G12" s="313" t="s">
        <v>2049</v>
      </c>
      <c r="H12" s="314"/>
      <c r="I12" s="328"/>
      <c r="J12" s="328"/>
      <c r="K12" s="328"/>
      <c r="L12" s="329"/>
      <c r="M12" s="330"/>
      <c r="N12" s="314"/>
      <c r="O12" s="312"/>
      <c r="P12" s="329"/>
      <c r="Q12" s="314"/>
      <c r="R12" s="313"/>
      <c r="S12" s="313"/>
      <c r="T12" s="329"/>
      <c r="U12" s="341"/>
      <c r="V12" s="313"/>
      <c r="W12" s="313"/>
      <c r="X12" s="329"/>
      <c r="Y12" s="341"/>
      <c r="Z12" s="329"/>
      <c r="AA12" s="358"/>
      <c r="AB12" s="348"/>
      <c r="AC12" s="357">
        <f>E12</f>
        <v>30000</v>
      </c>
      <c r="AD12" s="328"/>
      <c r="AE12" s="328"/>
      <c r="AF12" s="328"/>
      <c r="AG12" s="363"/>
      <c r="AH12" s="364"/>
      <c r="AI12" s="314"/>
      <c r="AJ12" s="312"/>
      <c r="AK12" s="329"/>
      <c r="AL12" s="314"/>
      <c r="AM12" s="312"/>
      <c r="AN12" s="312"/>
      <c r="AO12" s="329"/>
      <c r="AP12" s="314"/>
      <c r="AQ12" s="312"/>
      <c r="AR12" s="312"/>
      <c r="AS12" s="329"/>
      <c r="AT12" s="314"/>
      <c r="AU12" s="312"/>
      <c r="AV12" s="312"/>
      <c r="AW12" s="329"/>
      <c r="AX12" s="314"/>
      <c r="AY12" s="329"/>
      <c r="AZ12" s="373"/>
      <c r="BA12" s="372" t="s">
        <v>2050</v>
      </c>
    </row>
    <row r="13" ht="15" customHeight="1" spans="1:53">
      <c r="A13" s="309">
        <v>45306</v>
      </c>
      <c r="B13" s="310">
        <v>1000018294</v>
      </c>
      <c r="C13" s="310">
        <v>92108</v>
      </c>
      <c r="D13" s="311" t="s">
        <v>2051</v>
      </c>
      <c r="E13" s="312">
        <v>80000</v>
      </c>
      <c r="F13" s="24" t="s">
        <v>2048</v>
      </c>
      <c r="G13" s="313"/>
      <c r="H13" s="314"/>
      <c r="I13" s="328"/>
      <c r="J13" s="328"/>
      <c r="K13" s="328"/>
      <c r="L13" s="329"/>
      <c r="M13" s="330"/>
      <c r="N13" s="314"/>
      <c r="O13" s="312"/>
      <c r="P13" s="329"/>
      <c r="Q13" s="314"/>
      <c r="R13" s="313"/>
      <c r="S13" s="313"/>
      <c r="T13" s="329"/>
      <c r="U13" s="341"/>
      <c r="V13" s="313"/>
      <c r="W13" s="313"/>
      <c r="X13" s="329"/>
      <c r="Y13" s="341"/>
      <c r="Z13" s="329"/>
      <c r="AA13" s="358"/>
      <c r="AB13" s="348"/>
      <c r="AC13" s="357"/>
      <c r="AD13" s="328"/>
      <c r="AE13" s="328"/>
      <c r="AF13" s="328"/>
      <c r="AG13" s="363"/>
      <c r="AH13" s="364">
        <f>E13</f>
        <v>80000</v>
      </c>
      <c r="AI13" s="314"/>
      <c r="AJ13" s="312"/>
      <c r="AK13" s="329"/>
      <c r="AL13" s="314"/>
      <c r="AM13" s="312"/>
      <c r="AN13" s="312"/>
      <c r="AO13" s="329"/>
      <c r="AP13" s="314"/>
      <c r="AQ13" s="312"/>
      <c r="AR13" s="312"/>
      <c r="AS13" s="329"/>
      <c r="AT13" s="314"/>
      <c r="AU13" s="312"/>
      <c r="AV13" s="312"/>
      <c r="AW13" s="329"/>
      <c r="AX13" s="314"/>
      <c r="AY13" s="329"/>
      <c r="AZ13" s="373"/>
      <c r="BA13" s="372" t="s">
        <v>2050</v>
      </c>
    </row>
    <row r="14" ht="15" customHeight="1" spans="1:53">
      <c r="A14" s="309">
        <v>45306</v>
      </c>
      <c r="B14" s="310">
        <v>1000018295</v>
      </c>
      <c r="C14" s="310">
        <v>92108</v>
      </c>
      <c r="D14" s="311" t="s">
        <v>2052</v>
      </c>
      <c r="E14" s="312">
        <v>30000</v>
      </c>
      <c r="F14" s="24" t="s">
        <v>2053</v>
      </c>
      <c r="G14" s="313" t="s">
        <v>2049</v>
      </c>
      <c r="H14" s="314"/>
      <c r="I14" s="328"/>
      <c r="J14" s="328"/>
      <c r="K14" s="328"/>
      <c r="L14" s="329"/>
      <c r="M14" s="330"/>
      <c r="N14" s="314"/>
      <c r="O14" s="312"/>
      <c r="P14" s="329"/>
      <c r="Q14" s="314"/>
      <c r="R14" s="313"/>
      <c r="S14" s="313"/>
      <c r="T14" s="329"/>
      <c r="U14" s="341"/>
      <c r="V14" s="313"/>
      <c r="W14" s="313"/>
      <c r="X14" s="329"/>
      <c r="Y14" s="341"/>
      <c r="Z14" s="329"/>
      <c r="AA14" s="358"/>
      <c r="AB14" s="348"/>
      <c r="AC14" s="357"/>
      <c r="AD14" s="328"/>
      <c r="AE14" s="328"/>
      <c r="AF14" s="328"/>
      <c r="AG14" s="363"/>
      <c r="AH14" s="364"/>
      <c r="AI14" s="314">
        <f>E14</f>
        <v>30000</v>
      </c>
      <c r="AJ14" s="312"/>
      <c r="AK14" s="329"/>
      <c r="AL14" s="314"/>
      <c r="AM14" s="312"/>
      <c r="AN14" s="312"/>
      <c r="AO14" s="329"/>
      <c r="AP14" s="314"/>
      <c r="AQ14" s="312"/>
      <c r="AR14" s="312"/>
      <c r="AS14" s="329"/>
      <c r="AT14" s="314"/>
      <c r="AU14" s="312"/>
      <c r="AV14" s="312"/>
      <c r="AW14" s="329"/>
      <c r="AX14" s="314"/>
      <c r="AY14" s="329"/>
      <c r="AZ14" s="373"/>
      <c r="BA14" s="372" t="s">
        <v>2050</v>
      </c>
    </row>
    <row r="15" ht="15" customHeight="1" spans="1:53">
      <c r="A15" s="309">
        <v>45306</v>
      </c>
      <c r="B15" s="310">
        <v>1000018296</v>
      </c>
      <c r="C15" s="310">
        <v>92108</v>
      </c>
      <c r="D15" s="311" t="s">
        <v>2059</v>
      </c>
      <c r="E15" s="312">
        <v>20000</v>
      </c>
      <c r="F15" s="24" t="s">
        <v>2055</v>
      </c>
      <c r="G15" s="313" t="s">
        <v>2049</v>
      </c>
      <c r="H15" s="314"/>
      <c r="I15" s="328"/>
      <c r="J15" s="328"/>
      <c r="K15" s="328"/>
      <c r="L15" s="329"/>
      <c r="M15" s="330"/>
      <c r="N15" s="314"/>
      <c r="O15" s="312"/>
      <c r="P15" s="329"/>
      <c r="Q15" s="314"/>
      <c r="R15" s="313"/>
      <c r="S15" s="313"/>
      <c r="T15" s="329"/>
      <c r="U15" s="341"/>
      <c r="V15" s="313"/>
      <c r="W15" s="313"/>
      <c r="X15" s="329"/>
      <c r="Y15" s="341"/>
      <c r="Z15" s="329"/>
      <c r="AA15" s="358"/>
      <c r="AB15" s="348"/>
      <c r="AC15" s="357"/>
      <c r="AD15" s="328"/>
      <c r="AE15" s="328"/>
      <c r="AF15" s="328"/>
      <c r="AG15" s="363"/>
      <c r="AH15" s="364"/>
      <c r="AI15" s="314"/>
      <c r="AJ15" s="312"/>
      <c r="AK15" s="329"/>
      <c r="AL15" s="314">
        <f>E15</f>
        <v>20000</v>
      </c>
      <c r="AM15" s="312"/>
      <c r="AN15" s="312"/>
      <c r="AO15" s="329"/>
      <c r="AP15" s="314"/>
      <c r="AQ15" s="312"/>
      <c r="AR15" s="312"/>
      <c r="AS15" s="329"/>
      <c r="AT15" s="314"/>
      <c r="AU15" s="312"/>
      <c r="AV15" s="312"/>
      <c r="AW15" s="329"/>
      <c r="AX15" s="314"/>
      <c r="AY15" s="329"/>
      <c r="AZ15" s="373"/>
      <c r="BA15" s="372" t="s">
        <v>2050</v>
      </c>
    </row>
    <row r="16" ht="15" customHeight="1" spans="1:53">
      <c r="A16" s="309">
        <v>45306</v>
      </c>
      <c r="B16" s="310">
        <v>1000018297</v>
      </c>
      <c r="C16" s="310">
        <v>92108</v>
      </c>
      <c r="D16" s="311" t="s">
        <v>2060</v>
      </c>
      <c r="E16" s="312">
        <v>20000</v>
      </c>
      <c r="F16" s="24" t="s">
        <v>2055</v>
      </c>
      <c r="G16" s="313" t="s">
        <v>2049</v>
      </c>
      <c r="H16" s="314"/>
      <c r="I16" s="328"/>
      <c r="J16" s="328"/>
      <c r="K16" s="328"/>
      <c r="L16" s="329"/>
      <c r="M16" s="330"/>
      <c r="N16" s="314"/>
      <c r="O16" s="312"/>
      <c r="P16" s="329"/>
      <c r="Q16" s="314"/>
      <c r="R16" s="313"/>
      <c r="S16" s="313"/>
      <c r="T16" s="329"/>
      <c r="U16" s="341"/>
      <c r="V16" s="313"/>
      <c r="W16" s="313"/>
      <c r="X16" s="329"/>
      <c r="Y16" s="341"/>
      <c r="Z16" s="329"/>
      <c r="AA16" s="358"/>
      <c r="AB16" s="348"/>
      <c r="AC16" s="357"/>
      <c r="AD16" s="328"/>
      <c r="AE16" s="328"/>
      <c r="AF16" s="328"/>
      <c r="AG16" s="363"/>
      <c r="AH16" s="364"/>
      <c r="AI16" s="314"/>
      <c r="AJ16" s="312"/>
      <c r="AK16" s="329"/>
      <c r="AL16" s="314"/>
      <c r="AM16" s="312">
        <f>E16</f>
        <v>20000</v>
      </c>
      <c r="AN16" s="312"/>
      <c r="AO16" s="329"/>
      <c r="AP16" s="314"/>
      <c r="AQ16" s="312"/>
      <c r="AR16" s="312"/>
      <c r="AS16" s="329"/>
      <c r="AT16" s="314"/>
      <c r="AU16" s="312"/>
      <c r="AV16" s="312"/>
      <c r="AW16" s="329"/>
      <c r="AX16" s="314"/>
      <c r="AY16" s="329"/>
      <c r="AZ16" s="373"/>
      <c r="BA16" s="372" t="s">
        <v>2050</v>
      </c>
    </row>
    <row r="17" ht="15" customHeight="1" spans="1:53">
      <c r="A17" s="309">
        <v>45306</v>
      </c>
      <c r="B17" s="310">
        <v>1000018298</v>
      </c>
      <c r="C17" s="310">
        <v>92108</v>
      </c>
      <c r="D17" s="311" t="s">
        <v>2061</v>
      </c>
      <c r="E17" s="312">
        <v>20000</v>
      </c>
      <c r="F17" s="24" t="s">
        <v>2055</v>
      </c>
      <c r="G17" s="313" t="s">
        <v>2049</v>
      </c>
      <c r="H17" s="314"/>
      <c r="I17" s="328"/>
      <c r="J17" s="328"/>
      <c r="K17" s="328"/>
      <c r="L17" s="329"/>
      <c r="M17" s="330"/>
      <c r="N17" s="314"/>
      <c r="O17" s="312"/>
      <c r="P17" s="329"/>
      <c r="Q17" s="314"/>
      <c r="R17" s="313"/>
      <c r="S17" s="313"/>
      <c r="T17" s="329"/>
      <c r="U17" s="341"/>
      <c r="V17" s="313"/>
      <c r="W17" s="313"/>
      <c r="X17" s="329"/>
      <c r="Y17" s="341"/>
      <c r="Z17" s="329"/>
      <c r="AA17" s="358"/>
      <c r="AB17" s="348"/>
      <c r="AC17" s="357"/>
      <c r="AD17" s="328"/>
      <c r="AE17" s="328"/>
      <c r="AF17" s="328"/>
      <c r="AG17" s="363"/>
      <c r="AH17" s="364"/>
      <c r="AI17" s="314"/>
      <c r="AJ17" s="312"/>
      <c r="AK17" s="329"/>
      <c r="AL17" s="314"/>
      <c r="AM17" s="312"/>
      <c r="AN17" s="312">
        <f>E17</f>
        <v>20000</v>
      </c>
      <c r="AO17" s="329"/>
      <c r="AP17" s="314"/>
      <c r="AQ17" s="312"/>
      <c r="AR17" s="312"/>
      <c r="AS17" s="329"/>
      <c r="AT17" s="314"/>
      <c r="AU17" s="312"/>
      <c r="AV17" s="312"/>
      <c r="AW17" s="329"/>
      <c r="AX17" s="314"/>
      <c r="AY17" s="329"/>
      <c r="AZ17" s="373"/>
      <c r="BA17" s="372" t="s">
        <v>2050</v>
      </c>
    </row>
    <row r="18" ht="15" customHeight="1" spans="1:53">
      <c r="A18" s="309">
        <v>45306</v>
      </c>
      <c r="B18" s="310">
        <v>1000018299</v>
      </c>
      <c r="C18" s="310">
        <v>92108</v>
      </c>
      <c r="D18" s="311" t="s">
        <v>2062</v>
      </c>
      <c r="E18" s="312">
        <v>20000</v>
      </c>
      <c r="F18" s="24" t="s">
        <v>2055</v>
      </c>
      <c r="G18" s="313" t="s">
        <v>2049</v>
      </c>
      <c r="H18" s="314"/>
      <c r="I18" s="328"/>
      <c r="J18" s="328"/>
      <c r="K18" s="328"/>
      <c r="L18" s="329"/>
      <c r="M18" s="330"/>
      <c r="N18" s="314"/>
      <c r="O18" s="312"/>
      <c r="P18" s="329"/>
      <c r="Q18" s="314"/>
      <c r="R18" s="313"/>
      <c r="S18" s="313"/>
      <c r="T18" s="329"/>
      <c r="U18" s="341"/>
      <c r="V18" s="313"/>
      <c r="W18" s="313"/>
      <c r="X18" s="329"/>
      <c r="Y18" s="341"/>
      <c r="Z18" s="329"/>
      <c r="AA18" s="358"/>
      <c r="AB18" s="348"/>
      <c r="AC18" s="357"/>
      <c r="AD18" s="328"/>
      <c r="AE18" s="328"/>
      <c r="AF18" s="328"/>
      <c r="AG18" s="313"/>
      <c r="AH18" s="330"/>
      <c r="AI18" s="314"/>
      <c r="AJ18" s="312"/>
      <c r="AK18" s="329"/>
      <c r="AL18" s="314"/>
      <c r="AM18" s="312"/>
      <c r="AN18" s="312"/>
      <c r="AO18" s="329">
        <f>E18</f>
        <v>20000</v>
      </c>
      <c r="AP18" s="314"/>
      <c r="AQ18" s="312"/>
      <c r="AR18" s="312"/>
      <c r="AS18" s="329"/>
      <c r="AT18" s="314"/>
      <c r="AU18" s="312"/>
      <c r="AV18" s="312"/>
      <c r="AW18" s="329"/>
      <c r="AX18" s="314"/>
      <c r="AY18" s="329"/>
      <c r="AZ18" s="373"/>
      <c r="BA18" s="372" t="s">
        <v>2050</v>
      </c>
    </row>
    <row r="19" ht="15" customHeight="1" spans="1:53">
      <c r="A19" s="309">
        <v>45359</v>
      </c>
      <c r="B19" s="310">
        <v>1000018836</v>
      </c>
      <c r="C19" s="310">
        <v>92107</v>
      </c>
      <c r="D19" s="311" t="s">
        <v>2047</v>
      </c>
      <c r="E19" s="312">
        <v>50000</v>
      </c>
      <c r="F19" s="24" t="s">
        <v>2048</v>
      </c>
      <c r="G19" s="313" t="s">
        <v>2049</v>
      </c>
      <c r="H19" s="314">
        <f>E19</f>
        <v>50000</v>
      </c>
      <c r="I19" s="328"/>
      <c r="J19" s="328"/>
      <c r="K19" s="328"/>
      <c r="L19" s="329"/>
      <c r="M19" s="330">
        <f>H19</f>
        <v>50000</v>
      </c>
      <c r="N19" s="314"/>
      <c r="O19" s="312"/>
      <c r="P19" s="329"/>
      <c r="Q19" s="314"/>
      <c r="R19" s="313"/>
      <c r="S19" s="313"/>
      <c r="T19" s="329"/>
      <c r="U19" s="341"/>
      <c r="V19" s="313"/>
      <c r="W19" s="313"/>
      <c r="X19" s="329"/>
      <c r="Y19" s="341"/>
      <c r="Z19" s="329"/>
      <c r="AA19" s="358"/>
      <c r="AB19" s="348"/>
      <c r="AC19" s="357"/>
      <c r="AD19" s="328"/>
      <c r="AE19" s="328"/>
      <c r="AF19" s="328"/>
      <c r="AG19" s="313"/>
      <c r="AH19" s="330"/>
      <c r="AI19" s="314"/>
      <c r="AJ19" s="312"/>
      <c r="AK19" s="329"/>
      <c r="AL19" s="314"/>
      <c r="AM19" s="312"/>
      <c r="AN19" s="312"/>
      <c r="AO19" s="329"/>
      <c r="AP19" s="314"/>
      <c r="AQ19" s="312"/>
      <c r="AR19" s="312"/>
      <c r="AS19" s="329"/>
      <c r="AT19" s="314"/>
      <c r="AU19" s="312"/>
      <c r="AV19" s="312"/>
      <c r="AW19" s="329"/>
      <c r="AX19" s="314"/>
      <c r="AY19" s="329"/>
      <c r="AZ19" s="373"/>
      <c r="BA19" s="372"/>
    </row>
    <row r="20" ht="15" customHeight="1" spans="1:53">
      <c r="A20" s="309">
        <v>45359</v>
      </c>
      <c r="B20" s="310">
        <v>1000018837</v>
      </c>
      <c r="C20" s="310">
        <v>92107</v>
      </c>
      <c r="D20" s="311" t="s">
        <v>2052</v>
      </c>
      <c r="E20" s="312">
        <v>100000</v>
      </c>
      <c r="F20" s="24" t="s">
        <v>2053</v>
      </c>
      <c r="G20" s="313" t="s">
        <v>2049</v>
      </c>
      <c r="H20" s="314"/>
      <c r="I20" s="328"/>
      <c r="J20" s="328"/>
      <c r="K20" s="328"/>
      <c r="L20" s="329"/>
      <c r="M20" s="330"/>
      <c r="N20" s="314">
        <f>E20</f>
        <v>100000</v>
      </c>
      <c r="O20" s="312"/>
      <c r="P20" s="329"/>
      <c r="Q20" s="314"/>
      <c r="R20" s="313"/>
      <c r="S20" s="313"/>
      <c r="T20" s="329"/>
      <c r="U20" s="341"/>
      <c r="V20" s="313"/>
      <c r="W20" s="313"/>
      <c r="X20" s="329"/>
      <c r="Y20" s="341"/>
      <c r="Z20" s="329"/>
      <c r="AA20" s="358"/>
      <c r="AB20" s="348"/>
      <c r="AC20" s="357"/>
      <c r="AD20" s="328"/>
      <c r="AE20" s="328"/>
      <c r="AF20" s="328"/>
      <c r="AG20" s="313"/>
      <c r="AH20" s="330"/>
      <c r="AI20" s="314"/>
      <c r="AJ20" s="312"/>
      <c r="AK20" s="329"/>
      <c r="AL20" s="314"/>
      <c r="AM20" s="312"/>
      <c r="AN20" s="312"/>
      <c r="AO20" s="329"/>
      <c r="AP20" s="314"/>
      <c r="AQ20" s="312"/>
      <c r="AR20" s="312"/>
      <c r="AS20" s="329"/>
      <c r="AT20" s="314"/>
      <c r="AU20" s="312"/>
      <c r="AV20" s="312"/>
      <c r="AW20" s="329"/>
      <c r="AX20" s="314"/>
      <c r="AY20" s="329"/>
      <c r="AZ20" s="373"/>
      <c r="BA20" s="372"/>
    </row>
    <row r="21" ht="15" customHeight="1" spans="1:53">
      <c r="A21" s="309">
        <v>45359</v>
      </c>
      <c r="B21" s="310">
        <v>1000018838</v>
      </c>
      <c r="C21" s="310">
        <v>92107</v>
      </c>
      <c r="D21" s="311" t="s">
        <v>2047</v>
      </c>
      <c r="E21" s="312">
        <v>30000</v>
      </c>
      <c r="F21" s="24" t="s">
        <v>2063</v>
      </c>
      <c r="G21" s="313" t="s">
        <v>2049</v>
      </c>
      <c r="H21" s="314"/>
      <c r="I21" s="328"/>
      <c r="J21" s="328">
        <f>E21</f>
        <v>30000</v>
      </c>
      <c r="K21" s="328"/>
      <c r="L21" s="329"/>
      <c r="M21" s="330">
        <f>J21</f>
        <v>30000</v>
      </c>
      <c r="N21" s="314"/>
      <c r="O21" s="312"/>
      <c r="P21" s="329"/>
      <c r="Q21" s="314"/>
      <c r="R21" s="313"/>
      <c r="S21" s="313"/>
      <c r="T21" s="329"/>
      <c r="U21" s="341"/>
      <c r="V21" s="313"/>
      <c r="W21" s="313"/>
      <c r="X21" s="329"/>
      <c r="Y21" s="341"/>
      <c r="Z21" s="329"/>
      <c r="AA21" s="358"/>
      <c r="AB21" s="348"/>
      <c r="AC21" s="357"/>
      <c r="AD21" s="328"/>
      <c r="AE21" s="328"/>
      <c r="AF21" s="328"/>
      <c r="AG21" s="313"/>
      <c r="AH21" s="330"/>
      <c r="AI21" s="314"/>
      <c r="AJ21" s="312"/>
      <c r="AK21" s="329"/>
      <c r="AL21" s="314"/>
      <c r="AM21" s="312"/>
      <c r="AN21" s="312"/>
      <c r="AO21" s="329"/>
      <c r="AP21" s="314"/>
      <c r="AQ21" s="312"/>
      <c r="AR21" s="312"/>
      <c r="AS21" s="329"/>
      <c r="AT21" s="314"/>
      <c r="AU21" s="312"/>
      <c r="AV21" s="312"/>
      <c r="AW21" s="329"/>
      <c r="AX21" s="314"/>
      <c r="AY21" s="329"/>
      <c r="AZ21" s="373"/>
      <c r="BA21" s="372" t="s">
        <v>2050</v>
      </c>
    </row>
    <row r="22" ht="15" customHeight="1" spans="1:53">
      <c r="A22" s="309">
        <v>45359</v>
      </c>
      <c r="B22" s="310">
        <v>1000018839</v>
      </c>
      <c r="C22" s="310">
        <v>92108</v>
      </c>
      <c r="D22" s="311" t="s">
        <v>2052</v>
      </c>
      <c r="E22" s="312">
        <v>50000</v>
      </c>
      <c r="F22" s="24" t="s">
        <v>2053</v>
      </c>
      <c r="G22" s="313" t="s">
        <v>2049</v>
      </c>
      <c r="H22" s="314"/>
      <c r="I22" s="328"/>
      <c r="J22" s="328"/>
      <c r="K22" s="328"/>
      <c r="L22" s="329"/>
      <c r="M22" s="330"/>
      <c r="N22" s="314"/>
      <c r="O22" s="312"/>
      <c r="P22" s="329"/>
      <c r="Q22" s="314"/>
      <c r="R22" s="313"/>
      <c r="S22" s="313"/>
      <c r="T22" s="329"/>
      <c r="U22" s="341"/>
      <c r="V22" s="313"/>
      <c r="W22" s="313"/>
      <c r="X22" s="329"/>
      <c r="Y22" s="341"/>
      <c r="Z22" s="329"/>
      <c r="AA22" s="358"/>
      <c r="AB22" s="348"/>
      <c r="AC22" s="357"/>
      <c r="AD22" s="328"/>
      <c r="AE22" s="328"/>
      <c r="AF22" s="328"/>
      <c r="AG22" s="313"/>
      <c r="AH22" s="330"/>
      <c r="AI22" s="314">
        <f>E22</f>
        <v>50000</v>
      </c>
      <c r="AJ22" s="312"/>
      <c r="AK22" s="329"/>
      <c r="AL22" s="314"/>
      <c r="AM22" s="312"/>
      <c r="AN22" s="312"/>
      <c r="AO22" s="329"/>
      <c r="AP22" s="314"/>
      <c r="AQ22" s="312"/>
      <c r="AR22" s="312"/>
      <c r="AS22" s="329"/>
      <c r="AT22" s="314"/>
      <c r="AU22" s="312"/>
      <c r="AV22" s="312"/>
      <c r="AW22" s="329"/>
      <c r="AX22" s="314"/>
      <c r="AY22" s="329"/>
      <c r="AZ22" s="373"/>
      <c r="BA22" s="372"/>
    </row>
    <row r="23" ht="15" customHeight="1" spans="1:54">
      <c r="A23" s="309">
        <v>45359</v>
      </c>
      <c r="B23" s="310">
        <v>1000018840</v>
      </c>
      <c r="C23" s="310">
        <v>92108</v>
      </c>
      <c r="D23" s="311" t="s">
        <v>2047</v>
      </c>
      <c r="E23" s="312">
        <v>30000</v>
      </c>
      <c r="F23" s="24" t="s">
        <v>2063</v>
      </c>
      <c r="G23" s="313" t="s">
        <v>2049</v>
      </c>
      <c r="H23" s="314"/>
      <c r="I23" s="328"/>
      <c r="J23" s="328"/>
      <c r="K23" s="328"/>
      <c r="L23" s="329"/>
      <c r="M23" s="330"/>
      <c r="N23" s="314"/>
      <c r="O23" s="312"/>
      <c r="P23" s="329"/>
      <c r="Q23" s="314"/>
      <c r="R23" s="313"/>
      <c r="S23" s="313"/>
      <c r="T23" s="329"/>
      <c r="U23" s="341"/>
      <c r="V23" s="313"/>
      <c r="W23" s="313"/>
      <c r="X23" s="329"/>
      <c r="Y23" s="341"/>
      <c r="Z23" s="329"/>
      <c r="AA23" s="358"/>
      <c r="AB23" s="348"/>
      <c r="AC23" s="357"/>
      <c r="AD23" s="328"/>
      <c r="AE23" s="328">
        <f>E23</f>
        <v>30000</v>
      </c>
      <c r="AF23" s="328"/>
      <c r="AG23" s="313"/>
      <c r="AH23" s="330"/>
      <c r="AI23" s="314"/>
      <c r="AJ23" s="312"/>
      <c r="AK23" s="329"/>
      <c r="AL23" s="314"/>
      <c r="AM23" s="312"/>
      <c r="AN23" s="312"/>
      <c r="AO23" s="329"/>
      <c r="AP23" s="314"/>
      <c r="AQ23" s="312"/>
      <c r="AR23" s="312"/>
      <c r="AS23" s="329"/>
      <c r="AT23" s="314"/>
      <c r="AU23" s="312"/>
      <c r="AV23" s="312"/>
      <c r="AW23" s="329"/>
      <c r="AX23" s="314"/>
      <c r="AY23" s="329"/>
      <c r="AZ23" s="373"/>
      <c r="BA23" s="372" t="s">
        <v>2050</v>
      </c>
      <c r="BB23" s="294" t="e">
        <f>E24-'92107'!#REF!-'92107'!#REF!-'92107'!#REF!</f>
        <v>#REF!</v>
      </c>
    </row>
    <row r="24" ht="15" customHeight="1" spans="1:53">
      <c r="A24" s="309">
        <v>45366</v>
      </c>
      <c r="B24" s="310">
        <v>1000018921</v>
      </c>
      <c r="C24" s="310">
        <v>92107</v>
      </c>
      <c r="D24" s="311" t="s">
        <v>2064</v>
      </c>
      <c r="E24" s="312">
        <v>30000</v>
      </c>
      <c r="F24" s="24" t="s">
        <v>54</v>
      </c>
      <c r="G24" s="313" t="s">
        <v>2065</v>
      </c>
      <c r="H24" s="314"/>
      <c r="I24" s="328"/>
      <c r="J24" s="328"/>
      <c r="K24" s="328"/>
      <c r="L24" s="329">
        <f>E24</f>
        <v>30000</v>
      </c>
      <c r="M24" s="330">
        <f>L24</f>
        <v>30000</v>
      </c>
      <c r="N24" s="314"/>
      <c r="O24" s="312"/>
      <c r="P24" s="329"/>
      <c r="Q24" s="314"/>
      <c r="R24" s="313"/>
      <c r="S24" s="313"/>
      <c r="T24" s="329"/>
      <c r="U24" s="341"/>
      <c r="V24" s="313"/>
      <c r="W24" s="313"/>
      <c r="X24" s="329"/>
      <c r="Y24" s="341"/>
      <c r="Z24" s="329"/>
      <c r="AA24" s="359" t="s">
        <v>2066</v>
      </c>
      <c r="AB24" s="348"/>
      <c r="AC24" s="357"/>
      <c r="AD24" s="328"/>
      <c r="AE24" s="328"/>
      <c r="AF24" s="328"/>
      <c r="AG24" s="313"/>
      <c r="AH24" s="330"/>
      <c r="AI24" s="314"/>
      <c r="AJ24" s="312"/>
      <c r="AK24" s="329"/>
      <c r="AL24" s="314"/>
      <c r="AM24" s="312"/>
      <c r="AN24" s="312"/>
      <c r="AO24" s="329"/>
      <c r="AP24" s="314"/>
      <c r="AQ24" s="312"/>
      <c r="AR24" s="312"/>
      <c r="AS24" s="329"/>
      <c r="AT24" s="314"/>
      <c r="AU24" s="312"/>
      <c r="AV24" s="312"/>
      <c r="AW24" s="329"/>
      <c r="AX24" s="314"/>
      <c r="AY24" s="329"/>
      <c r="AZ24" s="373"/>
      <c r="BA24" s="372"/>
    </row>
    <row r="25" ht="15" customHeight="1" spans="1:54">
      <c r="A25" s="309">
        <v>45366</v>
      </c>
      <c r="B25" s="310">
        <v>1000018922</v>
      </c>
      <c r="C25" s="310">
        <v>92108</v>
      </c>
      <c r="D25" s="311" t="s">
        <v>2064</v>
      </c>
      <c r="E25" s="312">
        <v>30000</v>
      </c>
      <c r="F25" s="24" t="s">
        <v>54</v>
      </c>
      <c r="G25" s="313" t="s">
        <v>2065</v>
      </c>
      <c r="H25" s="314"/>
      <c r="I25" s="328"/>
      <c r="J25" s="328"/>
      <c r="K25" s="328"/>
      <c r="L25" s="329"/>
      <c r="M25" s="330"/>
      <c r="N25" s="314"/>
      <c r="O25" s="312"/>
      <c r="P25" s="329"/>
      <c r="Q25" s="314"/>
      <c r="R25" s="313"/>
      <c r="S25" s="313"/>
      <c r="T25" s="329"/>
      <c r="U25" s="341"/>
      <c r="V25" s="313"/>
      <c r="W25" s="313"/>
      <c r="X25" s="329"/>
      <c r="Y25" s="341"/>
      <c r="Z25" s="329"/>
      <c r="AA25" s="358"/>
      <c r="AB25" s="348"/>
      <c r="AC25" s="357"/>
      <c r="AD25" s="328"/>
      <c r="AE25" s="328"/>
      <c r="AF25" s="328"/>
      <c r="AG25" s="313">
        <f>E25</f>
        <v>30000</v>
      </c>
      <c r="AH25" s="330"/>
      <c r="AI25" s="314"/>
      <c r="AJ25" s="312"/>
      <c r="AK25" s="329"/>
      <c r="AL25" s="314"/>
      <c r="AM25" s="312"/>
      <c r="AN25" s="312"/>
      <c r="AO25" s="329"/>
      <c r="AP25" s="314"/>
      <c r="AQ25" s="312"/>
      <c r="AR25" s="312"/>
      <c r="AS25" s="329"/>
      <c r="AT25" s="314"/>
      <c r="AU25" s="312"/>
      <c r="AV25" s="312"/>
      <c r="AW25" s="329"/>
      <c r="AX25" s="314"/>
      <c r="AY25" s="329"/>
      <c r="AZ25" s="373"/>
      <c r="BA25" s="372" t="s">
        <v>2066</v>
      </c>
      <c r="BB25" t="e">
        <f>AG25-'92108'!#REF!-'92108'!#REF!-'92108'!#REF!</f>
        <v>#REF!</v>
      </c>
    </row>
    <row r="26" ht="15" customHeight="1" spans="1:53">
      <c r="A26" s="309">
        <v>45372</v>
      </c>
      <c r="B26" s="310">
        <v>1000019053</v>
      </c>
      <c r="C26" s="310" t="s">
        <v>2037</v>
      </c>
      <c r="D26" s="311" t="s">
        <v>2067</v>
      </c>
      <c r="E26" s="312">
        <v>300</v>
      </c>
      <c r="F26" s="24" t="s">
        <v>2048</v>
      </c>
      <c r="G26" s="313" t="s">
        <v>2049</v>
      </c>
      <c r="H26" s="314"/>
      <c r="I26" s="328"/>
      <c r="J26" s="328"/>
      <c r="K26" s="328"/>
      <c r="L26" s="329"/>
      <c r="M26" s="330"/>
      <c r="N26" s="314"/>
      <c r="O26" s="312"/>
      <c r="P26" s="329"/>
      <c r="Q26" s="314"/>
      <c r="R26" s="313"/>
      <c r="S26" s="313"/>
      <c r="T26" s="329"/>
      <c r="U26" s="341"/>
      <c r="V26" s="313"/>
      <c r="W26" s="313"/>
      <c r="X26" s="329"/>
      <c r="Y26" s="341">
        <f>E26</f>
        <v>300</v>
      </c>
      <c r="Z26" s="329"/>
      <c r="AA26" s="358"/>
      <c r="AB26" s="348"/>
      <c r="AC26" s="357"/>
      <c r="AD26" s="328"/>
      <c r="AE26" s="328"/>
      <c r="AF26" s="328"/>
      <c r="AG26" s="313"/>
      <c r="AH26" s="330"/>
      <c r="AI26" s="314"/>
      <c r="AJ26" s="312"/>
      <c r="AK26" s="329"/>
      <c r="AL26" s="314"/>
      <c r="AM26" s="312"/>
      <c r="AN26" s="312"/>
      <c r="AO26" s="329"/>
      <c r="AP26" s="314"/>
      <c r="AQ26" s="312"/>
      <c r="AR26" s="312"/>
      <c r="AS26" s="329"/>
      <c r="AT26" s="314"/>
      <c r="AU26" s="312"/>
      <c r="AV26" s="312"/>
      <c r="AW26" s="329"/>
      <c r="AX26" s="314"/>
      <c r="AY26" s="329"/>
      <c r="AZ26" s="373"/>
      <c r="BA26" s="372"/>
    </row>
    <row r="27" ht="15" customHeight="1" spans="1:53">
      <c r="A27" s="309">
        <v>45384</v>
      </c>
      <c r="B27" s="310">
        <v>1000019275</v>
      </c>
      <c r="C27" s="310">
        <v>92107</v>
      </c>
      <c r="D27" s="311" t="s">
        <v>2051</v>
      </c>
      <c r="E27" s="312">
        <v>100000</v>
      </c>
      <c r="F27" s="24" t="s">
        <v>2048</v>
      </c>
      <c r="G27" s="313" t="s">
        <v>2049</v>
      </c>
      <c r="H27" s="314"/>
      <c r="I27" s="328"/>
      <c r="J27" s="328"/>
      <c r="K27" s="328"/>
      <c r="L27" s="329"/>
      <c r="M27" s="331">
        <f>E27</f>
        <v>100000</v>
      </c>
      <c r="N27" s="314"/>
      <c r="O27" s="312"/>
      <c r="P27" s="329"/>
      <c r="Q27" s="314"/>
      <c r="R27" s="313"/>
      <c r="S27" s="313"/>
      <c r="T27" s="329"/>
      <c r="U27" s="341"/>
      <c r="V27" s="313"/>
      <c r="W27" s="313"/>
      <c r="X27" s="329"/>
      <c r="Y27" s="341"/>
      <c r="Z27" s="329"/>
      <c r="AA27" s="358"/>
      <c r="AB27" s="348"/>
      <c r="AC27" s="357"/>
      <c r="AD27" s="328"/>
      <c r="AE27" s="328"/>
      <c r="AF27" s="328"/>
      <c r="AG27" s="313"/>
      <c r="AH27" s="330"/>
      <c r="AI27" s="314"/>
      <c r="AJ27" s="312"/>
      <c r="AK27" s="329"/>
      <c r="AL27" s="314"/>
      <c r="AM27" s="312"/>
      <c r="AN27" s="312"/>
      <c r="AO27" s="329"/>
      <c r="AP27" s="314"/>
      <c r="AQ27" s="312"/>
      <c r="AR27" s="312"/>
      <c r="AS27" s="329"/>
      <c r="AT27" s="314"/>
      <c r="AU27" s="312"/>
      <c r="AV27" s="312"/>
      <c r="AW27" s="329"/>
      <c r="AX27" s="314"/>
      <c r="AY27" s="329"/>
      <c r="AZ27" s="373"/>
      <c r="BA27" s="372"/>
    </row>
    <row r="28" ht="15" customHeight="1" spans="1:53">
      <c r="A28" s="309">
        <v>45384</v>
      </c>
      <c r="B28" s="310">
        <v>1000019276</v>
      </c>
      <c r="C28" s="310">
        <v>92107</v>
      </c>
      <c r="D28" s="311" t="s">
        <v>2054</v>
      </c>
      <c r="E28" s="312">
        <v>20000</v>
      </c>
      <c r="F28" s="24" t="s">
        <v>2055</v>
      </c>
      <c r="G28" s="313" t="s">
        <v>2049</v>
      </c>
      <c r="H28" s="314"/>
      <c r="I28" s="328"/>
      <c r="J28" s="328"/>
      <c r="K28" s="328"/>
      <c r="L28" s="329"/>
      <c r="M28" s="330"/>
      <c r="N28" s="314"/>
      <c r="O28" s="312"/>
      <c r="P28" s="329"/>
      <c r="Q28" s="314">
        <f>E28</f>
        <v>20000</v>
      </c>
      <c r="R28" s="313"/>
      <c r="S28" s="313"/>
      <c r="T28" s="329"/>
      <c r="U28" s="341"/>
      <c r="V28" s="313"/>
      <c r="W28" s="313"/>
      <c r="X28" s="329"/>
      <c r="Y28" s="341"/>
      <c r="Z28" s="329"/>
      <c r="AA28" s="358"/>
      <c r="AB28" s="348"/>
      <c r="AC28" s="357"/>
      <c r="AD28" s="328"/>
      <c r="AE28" s="328"/>
      <c r="AF28" s="328"/>
      <c r="AG28" s="313"/>
      <c r="AH28" s="330"/>
      <c r="AI28" s="314"/>
      <c r="AJ28" s="312"/>
      <c r="AK28" s="329"/>
      <c r="AL28" s="314"/>
      <c r="AM28" s="312"/>
      <c r="AN28" s="312"/>
      <c r="AO28" s="329"/>
      <c r="AP28" s="314"/>
      <c r="AQ28" s="312"/>
      <c r="AR28" s="312"/>
      <c r="AS28" s="329"/>
      <c r="AT28" s="314"/>
      <c r="AU28" s="312"/>
      <c r="AV28" s="312"/>
      <c r="AW28" s="329"/>
      <c r="AX28" s="314"/>
      <c r="AY28" s="329"/>
      <c r="AZ28" s="373"/>
      <c r="BA28" s="372"/>
    </row>
    <row r="29" ht="15" customHeight="1" spans="1:53">
      <c r="A29" s="309">
        <v>45384</v>
      </c>
      <c r="B29" s="310">
        <v>1000019277</v>
      </c>
      <c r="C29" s="310">
        <v>92107</v>
      </c>
      <c r="D29" s="310" t="s">
        <v>2056</v>
      </c>
      <c r="E29" s="312">
        <v>20000</v>
      </c>
      <c r="F29" s="312" t="s">
        <v>2055</v>
      </c>
      <c r="G29" s="313" t="s">
        <v>2049</v>
      </c>
      <c r="H29" s="314"/>
      <c r="I29" s="328"/>
      <c r="J29" s="328"/>
      <c r="K29" s="328"/>
      <c r="L29" s="329"/>
      <c r="M29" s="330"/>
      <c r="N29" s="314"/>
      <c r="O29" s="312"/>
      <c r="P29" s="329"/>
      <c r="Q29" s="314"/>
      <c r="R29" s="313">
        <f>E29</f>
        <v>20000</v>
      </c>
      <c r="S29" s="313"/>
      <c r="T29" s="329"/>
      <c r="U29" s="341"/>
      <c r="V29" s="313"/>
      <c r="W29" s="313"/>
      <c r="X29" s="329"/>
      <c r="Y29" s="341"/>
      <c r="Z29" s="329"/>
      <c r="AA29" s="358"/>
      <c r="AB29" s="348"/>
      <c r="AC29" s="357"/>
      <c r="AD29" s="328"/>
      <c r="AE29" s="328"/>
      <c r="AF29" s="328"/>
      <c r="AG29" s="313"/>
      <c r="AH29" s="330"/>
      <c r="AI29" s="314"/>
      <c r="AJ29" s="312"/>
      <c r="AK29" s="329"/>
      <c r="AL29" s="314"/>
      <c r="AM29" s="312"/>
      <c r="AN29" s="312"/>
      <c r="AO29" s="329"/>
      <c r="AP29" s="314"/>
      <c r="AQ29" s="312"/>
      <c r="AR29" s="312"/>
      <c r="AS29" s="329"/>
      <c r="AT29" s="314"/>
      <c r="AU29" s="312"/>
      <c r="AV29" s="312"/>
      <c r="AW29" s="329"/>
      <c r="AX29" s="314"/>
      <c r="AY29" s="329"/>
      <c r="AZ29" s="373"/>
      <c r="BA29" s="374"/>
    </row>
    <row r="30" ht="15" customHeight="1" spans="1:53">
      <c r="A30" s="309">
        <v>45384</v>
      </c>
      <c r="B30" s="310">
        <v>1000019272</v>
      </c>
      <c r="C30" s="310">
        <v>92107</v>
      </c>
      <c r="D30" s="310" t="s">
        <v>2057</v>
      </c>
      <c r="E30" s="312">
        <v>20000</v>
      </c>
      <c r="F30" s="312" t="s">
        <v>2055</v>
      </c>
      <c r="G30" s="313" t="s">
        <v>2049</v>
      </c>
      <c r="H30" s="314"/>
      <c r="I30" s="328"/>
      <c r="J30" s="328"/>
      <c r="K30" s="328"/>
      <c r="L30" s="329"/>
      <c r="M30" s="330"/>
      <c r="N30" s="314"/>
      <c r="O30" s="312"/>
      <c r="P30" s="329"/>
      <c r="Q30" s="314"/>
      <c r="R30" s="313"/>
      <c r="S30" s="313">
        <f>E30</f>
        <v>20000</v>
      </c>
      <c r="T30" s="329"/>
      <c r="U30" s="341"/>
      <c r="V30" s="313"/>
      <c r="W30" s="313"/>
      <c r="X30" s="329"/>
      <c r="Y30" s="341"/>
      <c r="Z30" s="329"/>
      <c r="AA30" s="358"/>
      <c r="AB30" s="348"/>
      <c r="AC30" s="357"/>
      <c r="AD30" s="328"/>
      <c r="AE30" s="328"/>
      <c r="AF30" s="328"/>
      <c r="AG30" s="313"/>
      <c r="AH30" s="330"/>
      <c r="AI30" s="314"/>
      <c r="AJ30" s="312"/>
      <c r="AK30" s="329"/>
      <c r="AL30" s="314"/>
      <c r="AM30" s="312"/>
      <c r="AN30" s="312"/>
      <c r="AO30" s="329"/>
      <c r="AP30" s="314"/>
      <c r="AQ30" s="312"/>
      <c r="AR30" s="312"/>
      <c r="AS30" s="329"/>
      <c r="AT30" s="314"/>
      <c r="AU30" s="312"/>
      <c r="AV30" s="312"/>
      <c r="AW30" s="329"/>
      <c r="AX30" s="314"/>
      <c r="AY30" s="329"/>
      <c r="AZ30" s="373"/>
      <c r="BA30" s="374"/>
    </row>
    <row r="31" ht="15" customHeight="1" spans="1:53">
      <c r="A31" s="309">
        <v>45384</v>
      </c>
      <c r="B31" s="310">
        <v>1000019273</v>
      </c>
      <c r="C31" s="310">
        <v>92107</v>
      </c>
      <c r="D31" s="310" t="s">
        <v>2058</v>
      </c>
      <c r="E31" s="312">
        <v>20000</v>
      </c>
      <c r="F31" s="312" t="s">
        <v>2055</v>
      </c>
      <c r="G31" s="313" t="s">
        <v>2049</v>
      </c>
      <c r="H31" s="314"/>
      <c r="I31" s="328"/>
      <c r="J31" s="328"/>
      <c r="K31" s="328"/>
      <c r="L31" s="329"/>
      <c r="M31" s="330"/>
      <c r="N31" s="314"/>
      <c r="O31" s="312"/>
      <c r="P31" s="329"/>
      <c r="Q31" s="314"/>
      <c r="R31" s="313"/>
      <c r="S31" s="313"/>
      <c r="T31" s="329">
        <f>E31</f>
        <v>20000</v>
      </c>
      <c r="U31" s="341"/>
      <c r="V31" s="313"/>
      <c r="W31" s="313"/>
      <c r="X31" s="329"/>
      <c r="Y31" s="341"/>
      <c r="Z31" s="329"/>
      <c r="AA31" s="358"/>
      <c r="AB31" s="348"/>
      <c r="AC31" s="357"/>
      <c r="AD31" s="328"/>
      <c r="AE31" s="328"/>
      <c r="AF31" s="328"/>
      <c r="AG31" s="313"/>
      <c r="AH31" s="330"/>
      <c r="AI31" s="314"/>
      <c r="AJ31" s="312"/>
      <c r="AK31" s="329"/>
      <c r="AL31" s="314"/>
      <c r="AM31" s="312"/>
      <c r="AN31" s="312"/>
      <c r="AO31" s="329"/>
      <c r="AP31" s="314"/>
      <c r="AQ31" s="312"/>
      <c r="AR31" s="312"/>
      <c r="AS31" s="329"/>
      <c r="AT31" s="314"/>
      <c r="AU31" s="312"/>
      <c r="AV31" s="312"/>
      <c r="AW31" s="329"/>
      <c r="AX31" s="314"/>
      <c r="AY31" s="329"/>
      <c r="AZ31" s="373"/>
      <c r="BA31" s="374"/>
    </row>
    <row r="32" ht="15" customHeight="1" spans="1:53">
      <c r="A32" s="309">
        <v>45384</v>
      </c>
      <c r="B32" s="310">
        <v>1000019274</v>
      </c>
      <c r="C32" s="310">
        <v>92108</v>
      </c>
      <c r="D32" s="310" t="s">
        <v>2047</v>
      </c>
      <c r="E32" s="312">
        <v>50000</v>
      </c>
      <c r="F32" s="312" t="s">
        <v>2048</v>
      </c>
      <c r="G32" s="313" t="s">
        <v>2049</v>
      </c>
      <c r="H32" s="314"/>
      <c r="I32" s="328"/>
      <c r="J32" s="328"/>
      <c r="K32" s="328"/>
      <c r="L32" s="329"/>
      <c r="M32" s="330"/>
      <c r="N32" s="314"/>
      <c r="O32" s="312"/>
      <c r="P32" s="329"/>
      <c r="Q32" s="314"/>
      <c r="R32" s="313"/>
      <c r="S32" s="313"/>
      <c r="T32" s="329"/>
      <c r="U32" s="341"/>
      <c r="V32" s="313"/>
      <c r="W32" s="313"/>
      <c r="X32" s="329"/>
      <c r="Y32" s="341"/>
      <c r="Z32" s="329"/>
      <c r="AA32" s="358"/>
      <c r="AB32" s="348"/>
      <c r="AC32" s="357">
        <f>E32</f>
        <v>50000</v>
      </c>
      <c r="AD32" s="328"/>
      <c r="AE32" s="328"/>
      <c r="AF32" s="328"/>
      <c r="AG32" s="313"/>
      <c r="AH32" s="330"/>
      <c r="AI32" s="314"/>
      <c r="AJ32" s="312"/>
      <c r="AK32" s="329"/>
      <c r="AL32" s="314"/>
      <c r="AM32" s="312"/>
      <c r="AN32" s="312"/>
      <c r="AO32" s="329"/>
      <c r="AP32" s="314"/>
      <c r="AQ32" s="312"/>
      <c r="AR32" s="312"/>
      <c r="AS32" s="329"/>
      <c r="AT32" s="314"/>
      <c r="AU32" s="312"/>
      <c r="AV32" s="312"/>
      <c r="AW32" s="329"/>
      <c r="AX32" s="314"/>
      <c r="AY32" s="329"/>
      <c r="AZ32" s="373"/>
      <c r="BA32" s="374"/>
    </row>
    <row r="33" ht="15" customHeight="1" spans="1:53">
      <c r="A33" s="309">
        <v>45401</v>
      </c>
      <c r="B33" s="310">
        <v>1000019673</v>
      </c>
      <c r="C33" s="310">
        <v>92107</v>
      </c>
      <c r="D33" s="310" t="s">
        <v>2047</v>
      </c>
      <c r="E33" s="312">
        <v>50000</v>
      </c>
      <c r="F33" s="312" t="s">
        <v>2048</v>
      </c>
      <c r="G33" s="313" t="s">
        <v>2049</v>
      </c>
      <c r="H33" s="314">
        <f>E33</f>
        <v>50000</v>
      </c>
      <c r="I33" s="328"/>
      <c r="J33" s="328"/>
      <c r="K33" s="328"/>
      <c r="L33" s="329"/>
      <c r="M33" s="330">
        <f>H33</f>
        <v>50000</v>
      </c>
      <c r="N33" s="314"/>
      <c r="O33" s="312"/>
      <c r="P33" s="329"/>
      <c r="Q33" s="314"/>
      <c r="R33" s="313"/>
      <c r="S33" s="313"/>
      <c r="T33" s="329"/>
      <c r="U33" s="341"/>
      <c r="V33" s="313"/>
      <c r="W33" s="313"/>
      <c r="X33" s="329"/>
      <c r="Y33" s="341"/>
      <c r="Z33" s="329"/>
      <c r="AA33" s="358"/>
      <c r="AB33" s="348"/>
      <c r="AC33" s="357"/>
      <c r="AD33" s="328"/>
      <c r="AE33" s="328"/>
      <c r="AF33" s="328"/>
      <c r="AG33" s="313"/>
      <c r="AH33" s="330"/>
      <c r="AI33" s="314"/>
      <c r="AJ33" s="312"/>
      <c r="AK33" s="329"/>
      <c r="AL33" s="314"/>
      <c r="AM33" s="312"/>
      <c r="AN33" s="312"/>
      <c r="AO33" s="329"/>
      <c r="AP33" s="314"/>
      <c r="AQ33" s="312"/>
      <c r="AR33" s="312"/>
      <c r="AS33" s="329"/>
      <c r="AT33" s="314"/>
      <c r="AU33" s="312"/>
      <c r="AV33" s="312"/>
      <c r="AW33" s="329"/>
      <c r="AX33" s="314"/>
      <c r="AY33" s="329"/>
      <c r="AZ33" s="373"/>
      <c r="BA33" s="374"/>
    </row>
    <row r="34" ht="15" customHeight="1" spans="1:53">
      <c r="A34" s="309">
        <v>45401</v>
      </c>
      <c r="B34" s="310">
        <v>1000019674</v>
      </c>
      <c r="C34" s="310">
        <v>92107</v>
      </c>
      <c r="D34" s="310" t="s">
        <v>2047</v>
      </c>
      <c r="E34" s="312">
        <v>50000</v>
      </c>
      <c r="F34" s="312" t="s">
        <v>2063</v>
      </c>
      <c r="G34" s="313" t="s">
        <v>2049</v>
      </c>
      <c r="H34" s="314"/>
      <c r="I34" s="328"/>
      <c r="J34" s="328">
        <f>E34</f>
        <v>50000</v>
      </c>
      <c r="K34" s="328"/>
      <c r="L34" s="329"/>
      <c r="M34" s="330">
        <f>J34</f>
        <v>50000</v>
      </c>
      <c r="N34" s="314"/>
      <c r="O34" s="312"/>
      <c r="P34" s="329"/>
      <c r="Q34" s="314"/>
      <c r="R34" s="313"/>
      <c r="S34" s="313"/>
      <c r="T34" s="329"/>
      <c r="U34" s="341"/>
      <c r="V34" s="313"/>
      <c r="W34" s="313"/>
      <c r="X34" s="329"/>
      <c r="Y34" s="341"/>
      <c r="Z34" s="329"/>
      <c r="AA34" s="358"/>
      <c r="AB34" s="348"/>
      <c r="AC34" s="357"/>
      <c r="AD34" s="328"/>
      <c r="AE34" s="328"/>
      <c r="AF34" s="328"/>
      <c r="AG34" s="313"/>
      <c r="AH34" s="330"/>
      <c r="AI34" s="314"/>
      <c r="AJ34" s="312"/>
      <c r="AK34" s="329"/>
      <c r="AL34" s="314"/>
      <c r="AM34" s="312"/>
      <c r="AN34" s="312"/>
      <c r="AO34" s="329"/>
      <c r="AP34" s="314"/>
      <c r="AQ34" s="312"/>
      <c r="AR34" s="312"/>
      <c r="AS34" s="329"/>
      <c r="AT34" s="314"/>
      <c r="AU34" s="312"/>
      <c r="AV34" s="312"/>
      <c r="AW34" s="329"/>
      <c r="AX34" s="314"/>
      <c r="AY34" s="329"/>
      <c r="AZ34" s="373"/>
      <c r="BA34" s="374"/>
    </row>
    <row r="35" ht="15" customHeight="1" spans="1:53">
      <c r="A35" s="309">
        <v>45401</v>
      </c>
      <c r="B35" s="310">
        <v>1000019675</v>
      </c>
      <c r="C35" s="310">
        <v>92107</v>
      </c>
      <c r="D35" s="310" t="s">
        <v>2052</v>
      </c>
      <c r="E35" s="312">
        <v>100000</v>
      </c>
      <c r="F35" s="312" t="s">
        <v>2053</v>
      </c>
      <c r="G35" s="313" t="s">
        <v>2049</v>
      </c>
      <c r="H35" s="314"/>
      <c r="I35" s="328"/>
      <c r="J35" s="328"/>
      <c r="K35" s="328"/>
      <c r="L35" s="329"/>
      <c r="M35" s="330"/>
      <c r="N35" s="314">
        <f>E35</f>
        <v>100000</v>
      </c>
      <c r="O35" s="312"/>
      <c r="P35" s="329"/>
      <c r="Q35" s="314"/>
      <c r="R35" s="313"/>
      <c r="S35" s="313"/>
      <c r="T35" s="329"/>
      <c r="U35" s="341"/>
      <c r="V35" s="313"/>
      <c r="W35" s="313"/>
      <c r="X35" s="329"/>
      <c r="Y35" s="341"/>
      <c r="Z35" s="329"/>
      <c r="AA35" s="358"/>
      <c r="AB35" s="348"/>
      <c r="AC35" s="357"/>
      <c r="AD35" s="328"/>
      <c r="AE35" s="328"/>
      <c r="AF35" s="328"/>
      <c r="AG35" s="313"/>
      <c r="AH35" s="330"/>
      <c r="AI35" s="314"/>
      <c r="AJ35" s="312"/>
      <c r="AK35" s="329"/>
      <c r="AL35" s="314"/>
      <c r="AM35" s="312"/>
      <c r="AN35" s="312"/>
      <c r="AO35" s="329"/>
      <c r="AP35" s="314"/>
      <c r="AQ35" s="312"/>
      <c r="AR35" s="312"/>
      <c r="AS35" s="329"/>
      <c r="AT35" s="314"/>
      <c r="AU35" s="312"/>
      <c r="AV35" s="312"/>
      <c r="AW35" s="329"/>
      <c r="AX35" s="314"/>
      <c r="AY35" s="329"/>
      <c r="AZ35" s="373"/>
      <c r="BA35" s="374"/>
    </row>
    <row r="36" ht="15" customHeight="1" spans="1:53">
      <c r="A36" s="309">
        <v>45401</v>
      </c>
      <c r="B36" s="310">
        <v>1000019676</v>
      </c>
      <c r="C36" s="310">
        <v>92108</v>
      </c>
      <c r="D36" s="310" t="s">
        <v>2051</v>
      </c>
      <c r="E36" s="312">
        <v>80000</v>
      </c>
      <c r="F36" s="312" t="s">
        <v>2048</v>
      </c>
      <c r="G36" s="313" t="s">
        <v>2049</v>
      </c>
      <c r="H36" s="314"/>
      <c r="I36" s="328"/>
      <c r="J36" s="328"/>
      <c r="K36" s="328"/>
      <c r="L36" s="329"/>
      <c r="M36" s="330"/>
      <c r="N36" s="314"/>
      <c r="O36" s="312"/>
      <c r="P36" s="329"/>
      <c r="Q36" s="314"/>
      <c r="R36" s="313"/>
      <c r="S36" s="313"/>
      <c r="T36" s="329"/>
      <c r="U36" s="341"/>
      <c r="V36" s="313"/>
      <c r="W36" s="313"/>
      <c r="X36" s="329"/>
      <c r="Y36" s="341"/>
      <c r="Z36" s="329"/>
      <c r="AA36" s="358"/>
      <c r="AB36" s="348"/>
      <c r="AC36" s="357"/>
      <c r="AD36" s="328"/>
      <c r="AE36" s="328"/>
      <c r="AF36" s="328"/>
      <c r="AG36" s="313"/>
      <c r="AH36" s="330">
        <f>E36</f>
        <v>80000</v>
      </c>
      <c r="AI36" s="314"/>
      <c r="AJ36" s="312"/>
      <c r="AK36" s="329"/>
      <c r="AL36" s="314"/>
      <c r="AM36" s="312"/>
      <c r="AN36" s="312"/>
      <c r="AO36" s="329"/>
      <c r="AP36" s="314"/>
      <c r="AQ36" s="312"/>
      <c r="AR36" s="312"/>
      <c r="AS36" s="329"/>
      <c r="AT36" s="314"/>
      <c r="AU36" s="312"/>
      <c r="AV36" s="312"/>
      <c r="AW36" s="329"/>
      <c r="AX36" s="314"/>
      <c r="AY36" s="329"/>
      <c r="AZ36" s="373"/>
      <c r="BA36" s="374"/>
    </row>
    <row r="37" ht="15" customHeight="1" spans="1:53">
      <c r="A37" s="309">
        <v>45401</v>
      </c>
      <c r="B37" s="310">
        <v>1000019677</v>
      </c>
      <c r="C37" s="310">
        <v>92108</v>
      </c>
      <c r="D37" s="310" t="s">
        <v>2052</v>
      </c>
      <c r="E37" s="312">
        <v>80000</v>
      </c>
      <c r="F37" s="312" t="s">
        <v>2053</v>
      </c>
      <c r="G37" s="313" t="s">
        <v>2049</v>
      </c>
      <c r="H37" s="314"/>
      <c r="I37" s="328"/>
      <c r="J37" s="328"/>
      <c r="K37" s="328"/>
      <c r="L37" s="329"/>
      <c r="M37" s="330"/>
      <c r="N37" s="314"/>
      <c r="O37" s="312"/>
      <c r="P37" s="329"/>
      <c r="Q37" s="314"/>
      <c r="R37" s="313"/>
      <c r="S37" s="313"/>
      <c r="T37" s="329"/>
      <c r="U37" s="341"/>
      <c r="V37" s="313"/>
      <c r="W37" s="313"/>
      <c r="X37" s="329"/>
      <c r="Y37" s="341"/>
      <c r="Z37" s="329"/>
      <c r="AA37" s="358"/>
      <c r="AB37" s="348"/>
      <c r="AC37" s="357"/>
      <c r="AD37" s="328"/>
      <c r="AE37" s="328"/>
      <c r="AF37" s="328"/>
      <c r="AG37" s="313"/>
      <c r="AH37" s="330"/>
      <c r="AI37" s="314">
        <f>E37</f>
        <v>80000</v>
      </c>
      <c r="AJ37" s="312"/>
      <c r="AK37" s="329"/>
      <c r="AL37" s="314"/>
      <c r="AM37" s="312"/>
      <c r="AN37" s="312"/>
      <c r="AO37" s="329"/>
      <c r="AP37" s="314"/>
      <c r="AQ37" s="312"/>
      <c r="AR37" s="312"/>
      <c r="AS37" s="329"/>
      <c r="AT37" s="314"/>
      <c r="AU37" s="312"/>
      <c r="AV37" s="312"/>
      <c r="AW37" s="329"/>
      <c r="AX37" s="314"/>
      <c r="AY37" s="329"/>
      <c r="AZ37" s="373"/>
      <c r="BA37" s="374"/>
    </row>
    <row r="38" ht="15" customHeight="1" spans="1:53">
      <c r="A38" s="309">
        <v>45401</v>
      </c>
      <c r="B38" s="310">
        <v>1000019678</v>
      </c>
      <c r="C38" s="310">
        <v>92108</v>
      </c>
      <c r="D38" s="310" t="s">
        <v>2059</v>
      </c>
      <c r="E38" s="312">
        <v>30000</v>
      </c>
      <c r="F38" s="312" t="s">
        <v>2055</v>
      </c>
      <c r="G38" s="313" t="s">
        <v>2049</v>
      </c>
      <c r="H38" s="314"/>
      <c r="I38" s="328"/>
      <c r="J38" s="328"/>
      <c r="K38" s="328"/>
      <c r="L38" s="329"/>
      <c r="M38" s="330"/>
      <c r="N38" s="314"/>
      <c r="O38" s="312"/>
      <c r="P38" s="329"/>
      <c r="Q38" s="314"/>
      <c r="R38" s="313"/>
      <c r="S38" s="313"/>
      <c r="T38" s="329"/>
      <c r="U38" s="341"/>
      <c r="V38" s="313"/>
      <c r="W38" s="313"/>
      <c r="X38" s="329"/>
      <c r="Y38" s="341"/>
      <c r="Z38" s="329"/>
      <c r="AA38" s="358"/>
      <c r="AB38" s="348"/>
      <c r="AC38" s="357"/>
      <c r="AD38" s="328"/>
      <c r="AE38" s="328"/>
      <c r="AF38" s="328"/>
      <c r="AG38" s="313"/>
      <c r="AH38" s="330"/>
      <c r="AI38" s="314"/>
      <c r="AJ38" s="312"/>
      <c r="AK38" s="329"/>
      <c r="AL38" s="314">
        <f>E38</f>
        <v>30000</v>
      </c>
      <c r="AM38" s="312"/>
      <c r="AN38" s="312"/>
      <c r="AO38" s="329"/>
      <c r="AP38" s="314"/>
      <c r="AQ38" s="312"/>
      <c r="AR38" s="312"/>
      <c r="AS38" s="329"/>
      <c r="AT38" s="314"/>
      <c r="AU38" s="312"/>
      <c r="AV38" s="312"/>
      <c r="AW38" s="329"/>
      <c r="AX38" s="314"/>
      <c r="AY38" s="329"/>
      <c r="AZ38" s="373"/>
      <c r="BA38" s="374"/>
    </row>
    <row r="39" ht="15" customHeight="1" spans="1:53">
      <c r="A39" s="309">
        <v>45401</v>
      </c>
      <c r="B39" s="310">
        <v>1000019679</v>
      </c>
      <c r="C39" s="310">
        <v>92108</v>
      </c>
      <c r="D39" s="310" t="s">
        <v>2060</v>
      </c>
      <c r="E39" s="312">
        <v>30000</v>
      </c>
      <c r="F39" s="312" t="s">
        <v>2055</v>
      </c>
      <c r="G39" s="313" t="s">
        <v>2049</v>
      </c>
      <c r="H39" s="314"/>
      <c r="I39" s="328"/>
      <c r="J39" s="328"/>
      <c r="K39" s="328"/>
      <c r="L39" s="329"/>
      <c r="M39" s="330"/>
      <c r="N39" s="314"/>
      <c r="O39" s="312"/>
      <c r="P39" s="329"/>
      <c r="Q39" s="314"/>
      <c r="R39" s="313"/>
      <c r="S39" s="313"/>
      <c r="T39" s="329"/>
      <c r="U39" s="341"/>
      <c r="V39" s="313"/>
      <c r="W39" s="313"/>
      <c r="X39" s="329"/>
      <c r="Y39" s="341"/>
      <c r="Z39" s="329"/>
      <c r="AA39" s="358"/>
      <c r="AB39" s="348"/>
      <c r="AC39" s="357"/>
      <c r="AD39" s="328"/>
      <c r="AE39" s="328"/>
      <c r="AF39" s="328"/>
      <c r="AG39" s="313"/>
      <c r="AH39" s="330"/>
      <c r="AI39" s="314"/>
      <c r="AJ39" s="312"/>
      <c r="AK39" s="329"/>
      <c r="AL39" s="314"/>
      <c r="AM39" s="312">
        <f>E39</f>
        <v>30000</v>
      </c>
      <c r="AN39" s="312"/>
      <c r="AO39" s="329"/>
      <c r="AP39" s="314"/>
      <c r="AQ39" s="312"/>
      <c r="AR39" s="312"/>
      <c r="AS39" s="329"/>
      <c r="AT39" s="314"/>
      <c r="AU39" s="312"/>
      <c r="AV39" s="312"/>
      <c r="AW39" s="329"/>
      <c r="AX39" s="314"/>
      <c r="AY39" s="329"/>
      <c r="AZ39" s="373"/>
      <c r="BA39" s="374"/>
    </row>
    <row r="40" ht="15" customHeight="1" spans="1:53">
      <c r="A40" s="309">
        <v>45401</v>
      </c>
      <c r="B40" s="310">
        <v>1000019680</v>
      </c>
      <c r="C40" s="310">
        <v>92108</v>
      </c>
      <c r="D40" s="310" t="s">
        <v>2061</v>
      </c>
      <c r="E40" s="312">
        <v>30000</v>
      </c>
      <c r="F40" s="312" t="s">
        <v>2055</v>
      </c>
      <c r="G40" s="313" t="s">
        <v>2049</v>
      </c>
      <c r="H40" s="314"/>
      <c r="I40" s="328"/>
      <c r="J40" s="328"/>
      <c r="K40" s="328"/>
      <c r="L40" s="329"/>
      <c r="M40" s="330"/>
      <c r="N40" s="314"/>
      <c r="O40" s="312"/>
      <c r="P40" s="329"/>
      <c r="Q40" s="314"/>
      <c r="R40" s="313"/>
      <c r="S40" s="313"/>
      <c r="T40" s="329"/>
      <c r="U40" s="341"/>
      <c r="V40" s="313"/>
      <c r="W40" s="313"/>
      <c r="X40" s="329"/>
      <c r="Y40" s="341"/>
      <c r="Z40" s="329"/>
      <c r="AA40" s="358"/>
      <c r="AB40" s="348"/>
      <c r="AC40" s="357"/>
      <c r="AD40" s="328"/>
      <c r="AE40" s="328"/>
      <c r="AF40" s="328"/>
      <c r="AG40" s="313"/>
      <c r="AH40" s="330"/>
      <c r="AI40" s="314"/>
      <c r="AJ40" s="312"/>
      <c r="AK40" s="329"/>
      <c r="AL40" s="314"/>
      <c r="AM40" s="312"/>
      <c r="AN40" s="312">
        <f>E40</f>
        <v>30000</v>
      </c>
      <c r="AO40" s="329"/>
      <c r="AP40" s="314"/>
      <c r="AQ40" s="312"/>
      <c r="AR40" s="312"/>
      <c r="AS40" s="329"/>
      <c r="AT40" s="314"/>
      <c r="AU40" s="312"/>
      <c r="AV40" s="312"/>
      <c r="AW40" s="329"/>
      <c r="AX40" s="314"/>
      <c r="AY40" s="329"/>
      <c r="AZ40" s="373"/>
      <c r="BA40" s="374"/>
    </row>
    <row r="41" ht="15" customHeight="1" spans="1:53">
      <c r="A41" s="309">
        <v>45401</v>
      </c>
      <c r="B41" s="310">
        <v>1000019681</v>
      </c>
      <c r="C41" s="310">
        <v>92108</v>
      </c>
      <c r="D41" s="310" t="s">
        <v>2062</v>
      </c>
      <c r="E41" s="312">
        <v>30000</v>
      </c>
      <c r="F41" s="312" t="s">
        <v>2055</v>
      </c>
      <c r="G41" s="313" t="s">
        <v>2049</v>
      </c>
      <c r="H41" s="314"/>
      <c r="I41" s="328"/>
      <c r="J41" s="328"/>
      <c r="K41" s="328"/>
      <c r="L41" s="329"/>
      <c r="M41" s="330"/>
      <c r="N41" s="314"/>
      <c r="O41" s="312"/>
      <c r="P41" s="329"/>
      <c r="Q41" s="314"/>
      <c r="R41" s="313"/>
      <c r="S41" s="313"/>
      <c r="T41" s="329"/>
      <c r="U41" s="341"/>
      <c r="V41" s="313"/>
      <c r="W41" s="313"/>
      <c r="X41" s="329"/>
      <c r="Y41" s="341"/>
      <c r="Z41" s="329"/>
      <c r="AA41" s="358"/>
      <c r="AB41" s="348"/>
      <c r="AC41" s="357"/>
      <c r="AD41" s="328"/>
      <c r="AE41" s="328"/>
      <c r="AF41" s="328"/>
      <c r="AG41" s="313"/>
      <c r="AH41" s="330"/>
      <c r="AI41" s="314"/>
      <c r="AJ41" s="312"/>
      <c r="AK41" s="329"/>
      <c r="AL41" s="314"/>
      <c r="AM41" s="312"/>
      <c r="AN41" s="312"/>
      <c r="AO41" s="329">
        <f>E41</f>
        <v>30000</v>
      </c>
      <c r="AP41" s="314"/>
      <c r="AQ41" s="312"/>
      <c r="AR41" s="312"/>
      <c r="AS41" s="329"/>
      <c r="AT41" s="314"/>
      <c r="AU41" s="312"/>
      <c r="AV41" s="312"/>
      <c r="AW41" s="329"/>
      <c r="AX41" s="314"/>
      <c r="AY41" s="329"/>
      <c r="AZ41" s="373"/>
      <c r="BA41" s="374"/>
    </row>
    <row r="42" ht="15" customHeight="1" spans="1:53">
      <c r="A42" s="309">
        <v>45408</v>
      </c>
      <c r="B42" s="310">
        <v>1000019908</v>
      </c>
      <c r="C42" s="310" t="s">
        <v>1441</v>
      </c>
      <c r="D42" s="310" t="s">
        <v>2067</v>
      </c>
      <c r="E42" s="312">
        <v>300</v>
      </c>
      <c r="F42" s="312" t="s">
        <v>2048</v>
      </c>
      <c r="G42" s="313" t="s">
        <v>2049</v>
      </c>
      <c r="H42" s="314"/>
      <c r="I42" s="328"/>
      <c r="J42" s="328"/>
      <c r="K42" s="328"/>
      <c r="L42" s="329"/>
      <c r="M42" s="330"/>
      <c r="N42" s="314"/>
      <c r="O42" s="312"/>
      <c r="P42" s="329"/>
      <c r="Q42" s="314"/>
      <c r="R42" s="313"/>
      <c r="S42" s="313"/>
      <c r="T42" s="329"/>
      <c r="U42" s="341"/>
      <c r="V42" s="313"/>
      <c r="W42" s="313"/>
      <c r="X42" s="329"/>
      <c r="Y42" s="341"/>
      <c r="Z42" s="329"/>
      <c r="AA42" s="358"/>
      <c r="AB42" s="348"/>
      <c r="AC42" s="357"/>
      <c r="AD42" s="328"/>
      <c r="AE42" s="328"/>
      <c r="AF42" s="328"/>
      <c r="AG42" s="313"/>
      <c r="AH42" s="330"/>
      <c r="AI42" s="314"/>
      <c r="AJ42" s="312"/>
      <c r="AK42" s="329"/>
      <c r="AL42" s="314"/>
      <c r="AM42" s="312"/>
      <c r="AN42" s="312"/>
      <c r="AO42" s="329"/>
      <c r="AP42" s="314"/>
      <c r="AQ42" s="312"/>
      <c r="AR42" s="312"/>
      <c r="AS42" s="329"/>
      <c r="AT42" s="314"/>
      <c r="AU42" s="312"/>
      <c r="AV42" s="312"/>
      <c r="AW42" s="329"/>
      <c r="AX42" s="314">
        <f>E42</f>
        <v>300</v>
      </c>
      <c r="AY42" s="329"/>
      <c r="AZ42" s="373"/>
      <c r="BA42" s="374"/>
    </row>
    <row r="43" ht="15" customHeight="1" spans="1:53">
      <c r="A43" s="309">
        <v>45428</v>
      </c>
      <c r="B43" s="310">
        <v>1000020333</v>
      </c>
      <c r="C43" s="310">
        <v>92107</v>
      </c>
      <c r="D43" s="310" t="s">
        <v>2047</v>
      </c>
      <c r="E43" s="312">
        <v>100000</v>
      </c>
      <c r="F43" s="312" t="s">
        <v>2048</v>
      </c>
      <c r="G43" s="313" t="s">
        <v>2049</v>
      </c>
      <c r="H43" s="314">
        <f>E43</f>
        <v>100000</v>
      </c>
      <c r="I43" s="328"/>
      <c r="J43" s="328"/>
      <c r="K43" s="328"/>
      <c r="L43" s="329"/>
      <c r="M43" s="330">
        <f>H43</f>
        <v>100000</v>
      </c>
      <c r="N43" s="314"/>
      <c r="O43" s="312"/>
      <c r="P43" s="329"/>
      <c r="Q43" s="314"/>
      <c r="R43" s="313"/>
      <c r="S43" s="313"/>
      <c r="T43" s="329"/>
      <c r="U43" s="341"/>
      <c r="V43" s="313"/>
      <c r="W43" s="313"/>
      <c r="X43" s="329"/>
      <c r="Y43" s="341"/>
      <c r="Z43" s="329"/>
      <c r="AA43" s="358"/>
      <c r="AB43" s="348"/>
      <c r="AC43" s="357"/>
      <c r="AD43" s="328"/>
      <c r="AE43" s="328"/>
      <c r="AF43" s="328"/>
      <c r="AG43" s="313"/>
      <c r="AH43" s="330"/>
      <c r="AI43" s="314"/>
      <c r="AJ43" s="312"/>
      <c r="AK43" s="329"/>
      <c r="AL43" s="314"/>
      <c r="AM43" s="312"/>
      <c r="AN43" s="312"/>
      <c r="AO43" s="329"/>
      <c r="AP43" s="314"/>
      <c r="AQ43" s="312"/>
      <c r="AR43" s="312"/>
      <c r="AS43" s="329"/>
      <c r="AT43" s="314"/>
      <c r="AU43" s="312"/>
      <c r="AV43" s="312"/>
      <c r="AW43" s="329"/>
      <c r="AX43" s="314"/>
      <c r="AY43" s="329"/>
      <c r="AZ43" s="373"/>
      <c r="BA43" s="374"/>
    </row>
    <row r="44" ht="15" customHeight="1" spans="1:53">
      <c r="A44" s="309">
        <v>45428</v>
      </c>
      <c r="B44" s="310">
        <v>1000020334</v>
      </c>
      <c r="C44" s="310">
        <v>92108</v>
      </c>
      <c r="D44" s="310" t="s">
        <v>2047</v>
      </c>
      <c r="E44" s="312">
        <v>50000</v>
      </c>
      <c r="F44" s="312" t="s">
        <v>2048</v>
      </c>
      <c r="G44" s="313" t="s">
        <v>2049</v>
      </c>
      <c r="H44" s="314"/>
      <c r="I44" s="328"/>
      <c r="J44" s="328"/>
      <c r="K44" s="328"/>
      <c r="L44" s="329"/>
      <c r="M44" s="330"/>
      <c r="N44" s="314"/>
      <c r="O44" s="312"/>
      <c r="P44" s="329"/>
      <c r="Q44" s="314"/>
      <c r="R44" s="313"/>
      <c r="S44" s="313"/>
      <c r="T44" s="329"/>
      <c r="U44" s="341"/>
      <c r="V44" s="313"/>
      <c r="W44" s="313"/>
      <c r="X44" s="329"/>
      <c r="Y44" s="341"/>
      <c r="Z44" s="329"/>
      <c r="AA44" s="358"/>
      <c r="AB44" s="348"/>
      <c r="AC44" s="357">
        <f>E44</f>
        <v>50000</v>
      </c>
      <c r="AD44" s="328"/>
      <c r="AE44" s="328"/>
      <c r="AF44" s="328"/>
      <c r="AG44" s="313"/>
      <c r="AH44" s="330"/>
      <c r="AI44" s="314"/>
      <c r="AJ44" s="312"/>
      <c r="AK44" s="329"/>
      <c r="AL44" s="314"/>
      <c r="AM44" s="312"/>
      <c r="AN44" s="312"/>
      <c r="AO44" s="329"/>
      <c r="AP44" s="314"/>
      <c r="AQ44" s="312"/>
      <c r="AR44" s="312"/>
      <c r="AS44" s="329"/>
      <c r="AT44" s="314"/>
      <c r="AU44" s="312"/>
      <c r="AV44" s="312"/>
      <c r="AW44" s="329"/>
      <c r="AX44" s="314"/>
      <c r="AY44" s="329"/>
      <c r="AZ44" s="373"/>
      <c r="BA44" s="374"/>
    </row>
    <row r="45" ht="15" customHeight="1" spans="1:53">
      <c r="A45" s="309">
        <v>45428</v>
      </c>
      <c r="B45" s="310">
        <v>1000020335</v>
      </c>
      <c r="C45" s="310">
        <v>92108</v>
      </c>
      <c r="D45" s="310" t="s">
        <v>2047</v>
      </c>
      <c r="E45" s="312">
        <v>30000</v>
      </c>
      <c r="F45" s="312" t="s">
        <v>2063</v>
      </c>
      <c r="G45" s="313" t="s">
        <v>2049</v>
      </c>
      <c r="H45" s="314"/>
      <c r="I45" s="328"/>
      <c r="J45" s="328"/>
      <c r="K45" s="328"/>
      <c r="L45" s="329"/>
      <c r="M45" s="330"/>
      <c r="N45" s="314"/>
      <c r="O45" s="312"/>
      <c r="P45" s="329"/>
      <c r="Q45" s="314"/>
      <c r="R45" s="313"/>
      <c r="S45" s="313"/>
      <c r="T45" s="329"/>
      <c r="U45" s="341"/>
      <c r="V45" s="313"/>
      <c r="W45" s="313"/>
      <c r="X45" s="329"/>
      <c r="Y45" s="341"/>
      <c r="Z45" s="329"/>
      <c r="AA45" s="358"/>
      <c r="AB45" s="348"/>
      <c r="AC45" s="357"/>
      <c r="AD45" s="328"/>
      <c r="AE45" s="328">
        <f>E45</f>
        <v>30000</v>
      </c>
      <c r="AF45" s="328"/>
      <c r="AG45" s="313"/>
      <c r="AH45" s="330"/>
      <c r="AI45" s="314"/>
      <c r="AJ45" s="312"/>
      <c r="AK45" s="329"/>
      <c r="AL45" s="314"/>
      <c r="AM45" s="312"/>
      <c r="AN45" s="312"/>
      <c r="AO45" s="329"/>
      <c r="AP45" s="314"/>
      <c r="AQ45" s="312"/>
      <c r="AR45" s="312"/>
      <c r="AS45" s="329"/>
      <c r="AT45" s="314"/>
      <c r="AU45" s="312"/>
      <c r="AV45" s="312"/>
      <c r="AW45" s="329"/>
      <c r="AX45" s="314"/>
      <c r="AY45" s="329"/>
      <c r="AZ45" s="373"/>
      <c r="BA45" s="374"/>
    </row>
    <row r="46" ht="15" customHeight="1" spans="1:53">
      <c r="A46" s="309">
        <v>45428</v>
      </c>
      <c r="B46" s="310">
        <v>1000020336</v>
      </c>
      <c r="C46" s="310">
        <v>92108</v>
      </c>
      <c r="D46" s="310" t="s">
        <v>2051</v>
      </c>
      <c r="E46" s="312">
        <v>100000</v>
      </c>
      <c r="F46" s="312" t="s">
        <v>2048</v>
      </c>
      <c r="G46" s="313" t="s">
        <v>2049</v>
      </c>
      <c r="H46" s="314"/>
      <c r="I46" s="328"/>
      <c r="J46" s="328"/>
      <c r="K46" s="328"/>
      <c r="L46" s="329"/>
      <c r="M46" s="330"/>
      <c r="N46" s="314"/>
      <c r="O46" s="312"/>
      <c r="P46" s="329"/>
      <c r="Q46" s="314"/>
      <c r="R46" s="313"/>
      <c r="S46" s="313"/>
      <c r="T46" s="329"/>
      <c r="U46" s="341"/>
      <c r="V46" s="313"/>
      <c r="W46" s="313"/>
      <c r="X46" s="329"/>
      <c r="Y46" s="341"/>
      <c r="Z46" s="329"/>
      <c r="AA46" s="358"/>
      <c r="AB46" s="348"/>
      <c r="AC46" s="357"/>
      <c r="AD46" s="328"/>
      <c r="AE46" s="328"/>
      <c r="AF46" s="328"/>
      <c r="AG46" s="313"/>
      <c r="AH46" s="330">
        <f>E46</f>
        <v>100000</v>
      </c>
      <c r="AI46" s="314"/>
      <c r="AJ46" s="312"/>
      <c r="AK46" s="329"/>
      <c r="AL46" s="314"/>
      <c r="AM46" s="312"/>
      <c r="AN46" s="312"/>
      <c r="AO46" s="329"/>
      <c r="AP46" s="314"/>
      <c r="AQ46" s="312"/>
      <c r="AR46" s="312"/>
      <c r="AS46" s="329"/>
      <c r="AT46" s="314"/>
      <c r="AU46" s="312"/>
      <c r="AV46" s="312"/>
      <c r="AW46" s="329"/>
      <c r="AX46" s="314"/>
      <c r="AY46" s="329"/>
      <c r="AZ46" s="373"/>
      <c r="BA46" s="374"/>
    </row>
    <row r="47" ht="15" customHeight="1" spans="1:53">
      <c r="A47" s="309">
        <v>45428</v>
      </c>
      <c r="B47" s="310">
        <v>1000020337</v>
      </c>
      <c r="C47" s="310">
        <v>92108</v>
      </c>
      <c r="D47" s="310" t="s">
        <v>2061</v>
      </c>
      <c r="E47" s="312">
        <v>51000</v>
      </c>
      <c r="F47" s="312" t="s">
        <v>2055</v>
      </c>
      <c r="G47" s="313" t="s">
        <v>2049</v>
      </c>
      <c r="H47" s="314"/>
      <c r="I47" s="328"/>
      <c r="J47" s="328"/>
      <c r="K47" s="328"/>
      <c r="L47" s="329"/>
      <c r="M47" s="330"/>
      <c r="N47" s="314"/>
      <c r="O47" s="312"/>
      <c r="P47" s="329"/>
      <c r="Q47" s="314"/>
      <c r="R47" s="313"/>
      <c r="S47" s="313"/>
      <c r="T47" s="329"/>
      <c r="U47" s="341"/>
      <c r="V47" s="313"/>
      <c r="W47" s="313"/>
      <c r="X47" s="329"/>
      <c r="Y47" s="341"/>
      <c r="Z47" s="329"/>
      <c r="AA47" s="358"/>
      <c r="AB47" s="348"/>
      <c r="AC47" s="357"/>
      <c r="AD47" s="328"/>
      <c r="AE47" s="328"/>
      <c r="AF47" s="328"/>
      <c r="AG47" s="313"/>
      <c r="AH47" s="330"/>
      <c r="AI47" s="314"/>
      <c r="AJ47" s="312"/>
      <c r="AK47" s="329"/>
      <c r="AL47" s="314"/>
      <c r="AM47" s="312"/>
      <c r="AN47" s="312">
        <f>E47</f>
        <v>51000</v>
      </c>
      <c r="AO47" s="329"/>
      <c r="AP47" s="314"/>
      <c r="AQ47" s="312"/>
      <c r="AR47" s="312"/>
      <c r="AS47" s="329"/>
      <c r="AT47" s="314"/>
      <c r="AU47" s="312"/>
      <c r="AV47" s="312"/>
      <c r="AW47" s="329"/>
      <c r="AX47" s="314"/>
      <c r="AY47" s="329"/>
      <c r="AZ47" s="373"/>
      <c r="BA47" s="374"/>
    </row>
    <row r="48" ht="15" customHeight="1" spans="1:53">
      <c r="A48" s="309">
        <v>45428</v>
      </c>
      <c r="B48" s="310">
        <v>1000020328</v>
      </c>
      <c r="C48" s="310">
        <v>92107</v>
      </c>
      <c r="D48" s="310" t="s">
        <v>2051</v>
      </c>
      <c r="E48" s="312">
        <v>100000</v>
      </c>
      <c r="F48" s="312" t="s">
        <v>2048</v>
      </c>
      <c r="G48" s="313" t="s">
        <v>2049</v>
      </c>
      <c r="H48" s="314"/>
      <c r="I48" s="328"/>
      <c r="J48" s="328"/>
      <c r="K48" s="328"/>
      <c r="L48" s="329"/>
      <c r="M48" s="331">
        <f>E48</f>
        <v>100000</v>
      </c>
      <c r="N48" s="314"/>
      <c r="O48" s="312"/>
      <c r="P48" s="329"/>
      <c r="Q48" s="314"/>
      <c r="R48" s="313"/>
      <c r="S48" s="313"/>
      <c r="T48" s="329"/>
      <c r="U48" s="341"/>
      <c r="V48" s="313"/>
      <c r="W48" s="313"/>
      <c r="X48" s="329"/>
      <c r="Y48" s="341"/>
      <c r="Z48" s="329"/>
      <c r="AA48" s="358"/>
      <c r="AB48" s="348"/>
      <c r="AC48" s="357"/>
      <c r="AD48" s="328"/>
      <c r="AE48" s="328"/>
      <c r="AF48" s="328"/>
      <c r="AG48" s="313"/>
      <c r="AH48" s="330"/>
      <c r="AI48" s="314"/>
      <c r="AJ48" s="312"/>
      <c r="AK48" s="329"/>
      <c r="AL48" s="314"/>
      <c r="AM48" s="312"/>
      <c r="AN48" s="312"/>
      <c r="AO48" s="329"/>
      <c r="AP48" s="314"/>
      <c r="AQ48" s="312"/>
      <c r="AR48" s="312"/>
      <c r="AS48" s="329"/>
      <c r="AT48" s="314"/>
      <c r="AU48" s="312"/>
      <c r="AV48" s="312"/>
      <c r="AW48" s="329"/>
      <c r="AX48" s="314"/>
      <c r="AY48" s="329"/>
      <c r="AZ48" s="373"/>
      <c r="BA48" s="374"/>
    </row>
    <row r="49" ht="15" customHeight="1" spans="1:53">
      <c r="A49" s="309">
        <v>45428</v>
      </c>
      <c r="B49" s="310">
        <v>1000020329</v>
      </c>
      <c r="C49" s="310">
        <v>92107</v>
      </c>
      <c r="D49" s="310" t="s">
        <v>2054</v>
      </c>
      <c r="E49" s="312">
        <v>50000</v>
      </c>
      <c r="F49" s="312" t="s">
        <v>2055</v>
      </c>
      <c r="G49" s="313" t="s">
        <v>2049</v>
      </c>
      <c r="H49" s="314"/>
      <c r="I49" s="328"/>
      <c r="J49" s="328"/>
      <c r="K49" s="328"/>
      <c r="L49" s="329"/>
      <c r="M49" s="330"/>
      <c r="N49" s="314"/>
      <c r="O49" s="312"/>
      <c r="P49" s="329"/>
      <c r="Q49" s="314">
        <f>E49</f>
        <v>50000</v>
      </c>
      <c r="R49" s="313"/>
      <c r="S49" s="313"/>
      <c r="T49" s="329"/>
      <c r="U49" s="341"/>
      <c r="V49" s="313"/>
      <c r="W49" s="313"/>
      <c r="X49" s="329"/>
      <c r="Y49" s="341"/>
      <c r="Z49" s="329"/>
      <c r="AA49" s="358"/>
      <c r="AB49" s="348"/>
      <c r="AC49" s="357"/>
      <c r="AD49" s="328"/>
      <c r="AE49" s="328"/>
      <c r="AF49" s="328"/>
      <c r="AG49" s="313"/>
      <c r="AH49" s="330"/>
      <c r="AI49" s="314"/>
      <c r="AJ49" s="312"/>
      <c r="AK49" s="329"/>
      <c r="AL49" s="314"/>
      <c r="AM49" s="312"/>
      <c r="AN49" s="312"/>
      <c r="AO49" s="329"/>
      <c r="AP49" s="314"/>
      <c r="AQ49" s="312"/>
      <c r="AR49" s="312"/>
      <c r="AS49" s="329"/>
      <c r="AT49" s="314"/>
      <c r="AU49" s="312"/>
      <c r="AV49" s="312"/>
      <c r="AW49" s="329"/>
      <c r="AX49" s="314"/>
      <c r="AY49" s="329"/>
      <c r="AZ49" s="373"/>
      <c r="BA49" s="374"/>
    </row>
    <row r="50" ht="15" customHeight="1" spans="1:53">
      <c r="A50" s="309">
        <v>45428</v>
      </c>
      <c r="B50" s="310">
        <v>1000020330</v>
      </c>
      <c r="C50" s="310">
        <v>92107</v>
      </c>
      <c r="D50" s="310" t="s">
        <v>2056</v>
      </c>
      <c r="E50" s="312">
        <v>50000</v>
      </c>
      <c r="F50" s="312" t="s">
        <v>2055</v>
      </c>
      <c r="G50" s="313" t="s">
        <v>2049</v>
      </c>
      <c r="H50" s="314"/>
      <c r="I50" s="328"/>
      <c r="J50" s="328"/>
      <c r="K50" s="328"/>
      <c r="L50" s="329"/>
      <c r="M50" s="330"/>
      <c r="N50" s="314"/>
      <c r="O50" s="312"/>
      <c r="P50" s="329"/>
      <c r="Q50" s="314"/>
      <c r="R50" s="313">
        <f>E50</f>
        <v>50000</v>
      </c>
      <c r="S50" s="313"/>
      <c r="T50" s="329"/>
      <c r="U50" s="341"/>
      <c r="V50" s="313"/>
      <c r="W50" s="313"/>
      <c r="X50" s="329"/>
      <c r="Y50" s="341"/>
      <c r="Z50" s="329"/>
      <c r="AA50" s="358"/>
      <c r="AB50" s="348"/>
      <c r="AC50" s="357"/>
      <c r="AD50" s="328"/>
      <c r="AE50" s="328"/>
      <c r="AF50" s="328"/>
      <c r="AG50" s="313"/>
      <c r="AH50" s="330"/>
      <c r="AI50" s="314"/>
      <c r="AJ50" s="312"/>
      <c r="AK50" s="329"/>
      <c r="AL50" s="314"/>
      <c r="AM50" s="312"/>
      <c r="AN50" s="312"/>
      <c r="AO50" s="329"/>
      <c r="AP50" s="314"/>
      <c r="AQ50" s="312"/>
      <c r="AR50" s="312"/>
      <c r="AS50" s="329"/>
      <c r="AT50" s="314"/>
      <c r="AU50" s="312"/>
      <c r="AV50" s="312"/>
      <c r="AW50" s="329"/>
      <c r="AX50" s="314"/>
      <c r="AY50" s="329"/>
      <c r="AZ50" s="373"/>
      <c r="BA50" s="374"/>
    </row>
    <row r="51" ht="15" customHeight="1" spans="1:53">
      <c r="A51" s="309">
        <v>45428</v>
      </c>
      <c r="B51" s="310">
        <v>1000020331</v>
      </c>
      <c r="C51" s="310">
        <v>92107</v>
      </c>
      <c r="D51" s="310" t="s">
        <v>2057</v>
      </c>
      <c r="E51" s="312">
        <v>50000</v>
      </c>
      <c r="F51" s="312" t="s">
        <v>2055</v>
      </c>
      <c r="G51" s="313" t="s">
        <v>2049</v>
      </c>
      <c r="H51" s="314"/>
      <c r="I51" s="328"/>
      <c r="J51" s="328"/>
      <c r="K51" s="328"/>
      <c r="L51" s="329"/>
      <c r="M51" s="330"/>
      <c r="N51" s="314"/>
      <c r="O51" s="312"/>
      <c r="P51" s="329"/>
      <c r="Q51" s="314"/>
      <c r="R51" s="313"/>
      <c r="S51" s="313">
        <f>E51</f>
        <v>50000</v>
      </c>
      <c r="T51" s="329"/>
      <c r="U51" s="341"/>
      <c r="V51" s="313"/>
      <c r="W51" s="313"/>
      <c r="X51" s="329"/>
      <c r="Y51" s="341"/>
      <c r="Z51" s="329"/>
      <c r="AA51" s="358"/>
      <c r="AB51" s="348"/>
      <c r="AC51" s="357"/>
      <c r="AD51" s="328"/>
      <c r="AE51" s="328"/>
      <c r="AF51" s="328"/>
      <c r="AG51" s="313"/>
      <c r="AH51" s="330"/>
      <c r="AI51" s="314"/>
      <c r="AJ51" s="312"/>
      <c r="AK51" s="329"/>
      <c r="AL51" s="314"/>
      <c r="AM51" s="312"/>
      <c r="AN51" s="312"/>
      <c r="AO51" s="329"/>
      <c r="AP51" s="314"/>
      <c r="AQ51" s="312"/>
      <c r="AR51" s="312"/>
      <c r="AS51" s="329"/>
      <c r="AT51" s="314"/>
      <c r="AU51" s="312"/>
      <c r="AV51" s="312"/>
      <c r="AW51" s="329"/>
      <c r="AX51" s="314"/>
      <c r="AY51" s="329"/>
      <c r="AZ51" s="373"/>
      <c r="BA51" s="374"/>
    </row>
    <row r="52" ht="14" customHeight="1" spans="1:53">
      <c r="A52" s="309">
        <v>45428</v>
      </c>
      <c r="B52" s="310">
        <v>1000020332</v>
      </c>
      <c r="C52" s="310">
        <v>92107</v>
      </c>
      <c r="D52" s="310" t="s">
        <v>2058</v>
      </c>
      <c r="E52" s="312">
        <v>50000</v>
      </c>
      <c r="F52" s="312" t="s">
        <v>2055</v>
      </c>
      <c r="G52" s="313" t="s">
        <v>2049</v>
      </c>
      <c r="H52" s="314"/>
      <c r="I52" s="328"/>
      <c r="J52" s="328"/>
      <c r="K52" s="328"/>
      <c r="L52" s="329"/>
      <c r="M52" s="330"/>
      <c r="N52" s="314"/>
      <c r="O52" s="312"/>
      <c r="P52" s="329"/>
      <c r="Q52" s="314"/>
      <c r="R52" s="313"/>
      <c r="S52" s="313"/>
      <c r="T52" s="329">
        <f>E52</f>
        <v>50000</v>
      </c>
      <c r="U52" s="341"/>
      <c r="V52" s="313"/>
      <c r="W52" s="313"/>
      <c r="X52" s="329"/>
      <c r="Y52" s="341"/>
      <c r="Z52" s="329"/>
      <c r="AA52" s="358"/>
      <c r="AB52" s="348"/>
      <c r="AC52" s="357"/>
      <c r="AD52" s="328"/>
      <c r="AE52" s="328"/>
      <c r="AF52" s="328"/>
      <c r="AG52" s="313"/>
      <c r="AH52" s="330"/>
      <c r="AI52" s="314"/>
      <c r="AJ52" s="312"/>
      <c r="AK52" s="329"/>
      <c r="AL52" s="314"/>
      <c r="AM52" s="312"/>
      <c r="AN52" s="312"/>
      <c r="AO52" s="329"/>
      <c r="AP52" s="314"/>
      <c r="AQ52" s="312"/>
      <c r="AR52" s="312"/>
      <c r="AS52" s="329"/>
      <c r="AT52" s="314"/>
      <c r="AU52" s="312"/>
      <c r="AV52" s="312"/>
      <c r="AW52" s="329"/>
      <c r="AX52" s="314"/>
      <c r="AY52" s="329"/>
      <c r="AZ52" s="373"/>
      <c r="BA52" s="374"/>
    </row>
    <row r="53" ht="14" customHeight="1" spans="1:54">
      <c r="A53" s="309">
        <v>45436</v>
      </c>
      <c r="B53" s="310"/>
      <c r="C53" s="310">
        <v>92107</v>
      </c>
      <c r="D53" s="310"/>
      <c r="E53" s="312">
        <v>8000</v>
      </c>
      <c r="F53" s="312"/>
      <c r="G53" s="313"/>
      <c r="H53" s="314"/>
      <c r="I53" s="328"/>
      <c r="J53" s="328"/>
      <c r="K53" s="328"/>
      <c r="L53" s="329">
        <f>E53</f>
        <v>8000</v>
      </c>
      <c r="M53" s="330">
        <f>L53</f>
        <v>8000</v>
      </c>
      <c r="N53" s="314"/>
      <c r="O53" s="312"/>
      <c r="P53" s="329"/>
      <c r="Q53" s="314"/>
      <c r="R53" s="313"/>
      <c r="S53" s="313"/>
      <c r="T53" s="329"/>
      <c r="U53" s="341"/>
      <c r="V53" s="313"/>
      <c r="W53" s="313"/>
      <c r="X53" s="329"/>
      <c r="Y53" s="341"/>
      <c r="Z53" s="329"/>
      <c r="AA53" s="360">
        <v>4500134696</v>
      </c>
      <c r="AB53" s="348"/>
      <c r="AC53" s="357"/>
      <c r="AD53" s="328"/>
      <c r="AE53" s="328"/>
      <c r="AF53" s="328"/>
      <c r="AG53" s="313"/>
      <c r="AH53" s="330"/>
      <c r="AI53" s="314"/>
      <c r="AJ53" s="312"/>
      <c r="AK53" s="329"/>
      <c r="AL53" s="314"/>
      <c r="AM53" s="312"/>
      <c r="AN53" s="312"/>
      <c r="AO53" s="329"/>
      <c r="AP53" s="314"/>
      <c r="AQ53" s="312"/>
      <c r="AR53" s="312"/>
      <c r="AS53" s="329"/>
      <c r="AT53" s="314"/>
      <c r="AU53" s="312"/>
      <c r="AV53" s="312"/>
      <c r="AW53" s="329"/>
      <c r="AX53" s="314"/>
      <c r="AY53" s="329"/>
      <c r="AZ53" s="373"/>
      <c r="BA53" s="374"/>
      <c r="BB53" s="375"/>
    </row>
    <row r="54" ht="15" customHeight="1" spans="1:53">
      <c r="A54" s="309">
        <v>45463</v>
      </c>
      <c r="B54" s="310">
        <v>1000021226</v>
      </c>
      <c r="C54" s="310">
        <v>92107</v>
      </c>
      <c r="D54" s="310" t="s">
        <v>2047</v>
      </c>
      <c r="E54" s="312">
        <v>30000</v>
      </c>
      <c r="F54" s="312" t="s">
        <v>2063</v>
      </c>
      <c r="G54" s="313" t="s">
        <v>2049</v>
      </c>
      <c r="H54" s="314"/>
      <c r="I54" s="328"/>
      <c r="J54" s="328">
        <f>E54</f>
        <v>30000</v>
      </c>
      <c r="K54" s="328"/>
      <c r="L54" s="329"/>
      <c r="M54" s="330">
        <f>J54</f>
        <v>30000</v>
      </c>
      <c r="N54" s="314"/>
      <c r="O54" s="312"/>
      <c r="P54" s="329"/>
      <c r="Q54" s="314"/>
      <c r="R54" s="313"/>
      <c r="S54" s="313"/>
      <c r="T54" s="329"/>
      <c r="U54" s="341"/>
      <c r="V54" s="313"/>
      <c r="W54" s="313"/>
      <c r="X54" s="329"/>
      <c r="Y54" s="341"/>
      <c r="Z54" s="329"/>
      <c r="AA54" s="358"/>
      <c r="AB54" s="348"/>
      <c r="AC54" s="357"/>
      <c r="AD54" s="328"/>
      <c r="AE54" s="328"/>
      <c r="AF54" s="328"/>
      <c r="AG54" s="313"/>
      <c r="AH54" s="330"/>
      <c r="AI54" s="314"/>
      <c r="AJ54" s="312"/>
      <c r="AK54" s="329"/>
      <c r="AL54" s="314"/>
      <c r="AM54" s="312"/>
      <c r="AN54" s="312"/>
      <c r="AO54" s="329"/>
      <c r="AP54" s="314"/>
      <c r="AQ54" s="312"/>
      <c r="AR54" s="312"/>
      <c r="AS54" s="329"/>
      <c r="AT54" s="314"/>
      <c r="AU54" s="312"/>
      <c r="AV54" s="312"/>
      <c r="AW54" s="329"/>
      <c r="AX54" s="314"/>
      <c r="AY54" s="329"/>
      <c r="AZ54" s="373"/>
      <c r="BA54" s="374"/>
    </row>
    <row r="55" ht="15" customHeight="1" spans="1:53">
      <c r="A55" s="309">
        <v>45463</v>
      </c>
      <c r="B55" s="310">
        <v>1000021227</v>
      </c>
      <c r="C55" s="310">
        <v>92107</v>
      </c>
      <c r="D55" s="310" t="s">
        <v>2052</v>
      </c>
      <c r="E55" s="312">
        <v>100000</v>
      </c>
      <c r="F55" s="312" t="s">
        <v>2068</v>
      </c>
      <c r="G55" s="313" t="s">
        <v>2049</v>
      </c>
      <c r="H55" s="314"/>
      <c r="I55" s="328"/>
      <c r="J55" s="328"/>
      <c r="K55" s="328"/>
      <c r="L55" s="329"/>
      <c r="M55" s="330"/>
      <c r="N55" s="314">
        <f>E55</f>
        <v>100000</v>
      </c>
      <c r="O55" s="312"/>
      <c r="P55" s="329"/>
      <c r="Q55" s="314"/>
      <c r="R55" s="313"/>
      <c r="S55" s="313"/>
      <c r="T55" s="329"/>
      <c r="U55" s="341"/>
      <c r="V55" s="313"/>
      <c r="W55" s="313"/>
      <c r="X55" s="329"/>
      <c r="Y55" s="341"/>
      <c r="Z55" s="329"/>
      <c r="AA55" s="358"/>
      <c r="AB55" s="348"/>
      <c r="AC55" s="357"/>
      <c r="AD55" s="328"/>
      <c r="AE55" s="328"/>
      <c r="AF55" s="328"/>
      <c r="AG55" s="313"/>
      <c r="AH55" s="330"/>
      <c r="AI55" s="314"/>
      <c r="AJ55" s="312"/>
      <c r="AK55" s="329"/>
      <c r="AL55" s="314"/>
      <c r="AM55" s="312"/>
      <c r="AN55" s="312"/>
      <c r="AO55" s="329"/>
      <c r="AP55" s="314"/>
      <c r="AQ55" s="312"/>
      <c r="AR55" s="312"/>
      <c r="AS55" s="329"/>
      <c r="AT55" s="314"/>
      <c r="AU55" s="312"/>
      <c r="AV55" s="312"/>
      <c r="AW55" s="329"/>
      <c r="AX55" s="314"/>
      <c r="AY55" s="329"/>
      <c r="AZ55" s="373"/>
      <c r="BA55" s="374"/>
    </row>
    <row r="56" ht="15" customHeight="1" spans="1:53">
      <c r="A56" s="309">
        <v>45463</v>
      </c>
      <c r="B56" s="310">
        <v>1000021228</v>
      </c>
      <c r="C56" s="310">
        <v>92108</v>
      </c>
      <c r="D56" s="310" t="s">
        <v>2047</v>
      </c>
      <c r="E56" s="312">
        <v>30000</v>
      </c>
      <c r="F56" s="312" t="s">
        <v>2048</v>
      </c>
      <c r="G56" s="313" t="s">
        <v>2049</v>
      </c>
      <c r="H56" s="314"/>
      <c r="I56" s="328"/>
      <c r="J56" s="328"/>
      <c r="K56" s="328"/>
      <c r="L56" s="329"/>
      <c r="M56" s="330"/>
      <c r="N56" s="314"/>
      <c r="O56" s="312"/>
      <c r="P56" s="329"/>
      <c r="Q56" s="314"/>
      <c r="R56" s="313"/>
      <c r="S56" s="313"/>
      <c r="T56" s="329"/>
      <c r="U56" s="341"/>
      <c r="V56" s="313"/>
      <c r="W56" s="313"/>
      <c r="X56" s="329"/>
      <c r="Y56" s="341"/>
      <c r="Z56" s="329"/>
      <c r="AA56" s="358"/>
      <c r="AB56" s="348"/>
      <c r="AC56" s="357">
        <f>E56</f>
        <v>30000</v>
      </c>
      <c r="AD56" s="328"/>
      <c r="AE56" s="328"/>
      <c r="AF56" s="328"/>
      <c r="AG56" s="313"/>
      <c r="AH56" s="330"/>
      <c r="AI56" s="314"/>
      <c r="AJ56" s="312"/>
      <c r="AK56" s="329"/>
      <c r="AL56" s="314"/>
      <c r="AM56" s="312"/>
      <c r="AN56" s="312"/>
      <c r="AO56" s="329"/>
      <c r="AP56" s="314"/>
      <c r="AQ56" s="312"/>
      <c r="AR56" s="312"/>
      <c r="AS56" s="329"/>
      <c r="AT56" s="314"/>
      <c r="AU56" s="312"/>
      <c r="AV56" s="312"/>
      <c r="AW56" s="329"/>
      <c r="AX56" s="314"/>
      <c r="AY56" s="329"/>
      <c r="AZ56" s="373"/>
      <c r="BA56" s="374"/>
    </row>
    <row r="57" ht="15" customHeight="1" spans="1:53">
      <c r="A57" s="309">
        <v>45463</v>
      </c>
      <c r="B57" s="310">
        <v>1000021229</v>
      </c>
      <c r="C57" s="310">
        <v>92108</v>
      </c>
      <c r="D57" s="310" t="s">
        <v>2052</v>
      </c>
      <c r="E57" s="312">
        <v>100000</v>
      </c>
      <c r="F57" s="312" t="s">
        <v>2053</v>
      </c>
      <c r="G57" s="313" t="s">
        <v>2049</v>
      </c>
      <c r="H57" s="314"/>
      <c r="I57" s="328"/>
      <c r="J57" s="328"/>
      <c r="K57" s="328"/>
      <c r="L57" s="329"/>
      <c r="M57" s="330"/>
      <c r="N57" s="314"/>
      <c r="O57" s="312"/>
      <c r="P57" s="329"/>
      <c r="Q57" s="314"/>
      <c r="R57" s="313"/>
      <c r="S57" s="313"/>
      <c r="T57" s="329"/>
      <c r="U57" s="341"/>
      <c r="V57" s="313"/>
      <c r="W57" s="313"/>
      <c r="X57" s="329"/>
      <c r="Y57" s="341"/>
      <c r="Z57" s="329"/>
      <c r="AA57" s="358"/>
      <c r="AB57" s="348"/>
      <c r="AC57" s="357"/>
      <c r="AD57" s="328"/>
      <c r="AE57" s="328"/>
      <c r="AF57" s="328"/>
      <c r="AG57" s="313"/>
      <c r="AH57" s="330"/>
      <c r="AI57" s="314">
        <f>E57</f>
        <v>100000</v>
      </c>
      <c r="AJ57" s="312"/>
      <c r="AK57" s="329"/>
      <c r="AL57" s="314"/>
      <c r="AM57" s="312"/>
      <c r="AN57" s="312"/>
      <c r="AO57" s="329"/>
      <c r="AP57" s="314"/>
      <c r="AQ57" s="312"/>
      <c r="AR57" s="312"/>
      <c r="AS57" s="329"/>
      <c r="AT57" s="314"/>
      <c r="AU57" s="312"/>
      <c r="AV57" s="312"/>
      <c r="AW57" s="329"/>
      <c r="AX57" s="314"/>
      <c r="AY57" s="329"/>
      <c r="AZ57" s="373"/>
      <c r="BA57" s="374"/>
    </row>
    <row r="58" ht="15" customHeight="1" spans="1:53">
      <c r="A58" s="309">
        <v>45502</v>
      </c>
      <c r="B58" s="310">
        <v>1000022145</v>
      </c>
      <c r="C58" s="310">
        <v>92108</v>
      </c>
      <c r="D58" s="310" t="s">
        <v>2052</v>
      </c>
      <c r="E58" s="312">
        <v>3000</v>
      </c>
      <c r="F58" s="24" t="s">
        <v>54</v>
      </c>
      <c r="G58" s="313" t="s">
        <v>2069</v>
      </c>
      <c r="H58" s="314"/>
      <c r="I58" s="328"/>
      <c r="J58" s="328"/>
      <c r="K58" s="328"/>
      <c r="L58" s="329"/>
      <c r="M58" s="330"/>
      <c r="N58" s="314"/>
      <c r="O58" s="312"/>
      <c r="P58" s="329"/>
      <c r="Q58" s="314"/>
      <c r="R58" s="313"/>
      <c r="S58" s="313"/>
      <c r="T58" s="329"/>
      <c r="U58" s="341"/>
      <c r="V58" s="313"/>
      <c r="W58" s="313"/>
      <c r="X58" s="329"/>
      <c r="Y58" s="341"/>
      <c r="Z58" s="329"/>
      <c r="AA58" s="358"/>
      <c r="AB58" s="348"/>
      <c r="AC58" s="357"/>
      <c r="AD58" s="328"/>
      <c r="AE58" s="328"/>
      <c r="AF58" s="328"/>
      <c r="AG58" s="313"/>
      <c r="AH58" s="330"/>
      <c r="AI58" s="314"/>
      <c r="AJ58" s="312"/>
      <c r="AK58" s="329">
        <v>3000</v>
      </c>
      <c r="AL58" s="314"/>
      <c r="AM58" s="312"/>
      <c r="AN58" s="312"/>
      <c r="AO58" s="329"/>
      <c r="AP58" s="314"/>
      <c r="AQ58" s="312"/>
      <c r="AR58" s="312"/>
      <c r="AS58" s="329"/>
      <c r="AT58" s="314"/>
      <c r="AU58" s="312"/>
      <c r="AV58" s="312"/>
      <c r="AW58" s="329"/>
      <c r="AX58" s="314"/>
      <c r="AY58" s="329"/>
      <c r="AZ58" s="373"/>
      <c r="BA58" s="376" t="s">
        <v>2070</v>
      </c>
    </row>
    <row r="59" ht="15" customHeight="1" spans="1:53">
      <c r="A59" s="309">
        <v>45505</v>
      </c>
      <c r="B59" s="310">
        <v>1000022246</v>
      </c>
      <c r="C59" s="310">
        <v>92108</v>
      </c>
      <c r="D59" s="310" t="s">
        <v>2059</v>
      </c>
      <c r="E59" s="312">
        <v>750</v>
      </c>
      <c r="F59" s="24" t="s">
        <v>54</v>
      </c>
      <c r="G59" s="313" t="s">
        <v>2069</v>
      </c>
      <c r="H59" s="314"/>
      <c r="I59" s="328"/>
      <c r="J59" s="328"/>
      <c r="K59" s="328"/>
      <c r="L59" s="329"/>
      <c r="M59" s="330"/>
      <c r="N59" s="314"/>
      <c r="O59" s="312"/>
      <c r="P59" s="329"/>
      <c r="Q59" s="314"/>
      <c r="R59" s="313"/>
      <c r="S59" s="313"/>
      <c r="T59" s="329"/>
      <c r="U59" s="341"/>
      <c r="V59" s="313"/>
      <c r="W59" s="313"/>
      <c r="X59" s="329"/>
      <c r="Y59" s="341"/>
      <c r="Z59" s="329"/>
      <c r="AA59" s="358"/>
      <c r="AB59" s="348"/>
      <c r="AC59" s="357"/>
      <c r="AD59" s="328"/>
      <c r="AE59" s="328"/>
      <c r="AF59" s="328"/>
      <c r="AG59" s="313"/>
      <c r="AH59" s="330"/>
      <c r="AI59" s="314"/>
      <c r="AJ59" s="312"/>
      <c r="AK59" s="329"/>
      <c r="AL59" s="314"/>
      <c r="AM59" s="312"/>
      <c r="AN59" s="312"/>
      <c r="AO59" s="329"/>
      <c r="AP59" s="314"/>
      <c r="AQ59" s="312"/>
      <c r="AR59" s="312"/>
      <c r="AS59" s="329"/>
      <c r="AT59" s="314">
        <f>E59</f>
        <v>750</v>
      </c>
      <c r="AU59" s="312"/>
      <c r="AV59" s="312"/>
      <c r="AW59" s="329"/>
      <c r="AX59" s="314"/>
      <c r="AY59" s="329"/>
      <c r="AZ59" s="373"/>
      <c r="BA59" s="374" t="s">
        <v>2071</v>
      </c>
    </row>
    <row r="60" ht="15" customHeight="1" spans="1:53">
      <c r="A60" s="309">
        <v>45505</v>
      </c>
      <c r="B60" s="310">
        <v>1000022247</v>
      </c>
      <c r="C60" s="310">
        <v>92108</v>
      </c>
      <c r="D60" s="310" t="s">
        <v>2060</v>
      </c>
      <c r="E60" s="312">
        <v>750</v>
      </c>
      <c r="F60" s="24" t="s">
        <v>54</v>
      </c>
      <c r="G60" s="313" t="s">
        <v>2069</v>
      </c>
      <c r="H60" s="314"/>
      <c r="I60" s="328"/>
      <c r="J60" s="328"/>
      <c r="K60" s="328"/>
      <c r="L60" s="329"/>
      <c r="M60" s="330"/>
      <c r="N60" s="314"/>
      <c r="O60" s="312"/>
      <c r="P60" s="329"/>
      <c r="Q60" s="314"/>
      <c r="R60" s="313"/>
      <c r="S60" s="313"/>
      <c r="T60" s="329"/>
      <c r="U60" s="341"/>
      <c r="V60" s="313"/>
      <c r="W60" s="313"/>
      <c r="X60" s="329"/>
      <c r="Y60" s="341"/>
      <c r="Z60" s="329"/>
      <c r="AA60" s="358"/>
      <c r="AB60" s="348"/>
      <c r="AC60" s="357"/>
      <c r="AD60" s="328"/>
      <c r="AE60" s="328"/>
      <c r="AF60" s="328"/>
      <c r="AG60" s="313"/>
      <c r="AH60" s="330"/>
      <c r="AI60" s="314"/>
      <c r="AJ60" s="312"/>
      <c r="AK60" s="329"/>
      <c r="AL60" s="314"/>
      <c r="AM60" s="312"/>
      <c r="AN60" s="312"/>
      <c r="AO60" s="329"/>
      <c r="AP60" s="314"/>
      <c r="AQ60" s="312"/>
      <c r="AR60" s="312"/>
      <c r="AS60" s="329"/>
      <c r="AT60" s="314"/>
      <c r="AU60" s="312">
        <f>E60</f>
        <v>750</v>
      </c>
      <c r="AV60" s="312"/>
      <c r="AW60" s="329"/>
      <c r="AX60" s="314"/>
      <c r="AY60" s="329"/>
      <c r="AZ60" s="373"/>
      <c r="BA60" s="374" t="s">
        <v>2071</v>
      </c>
    </row>
    <row r="61" ht="15" customHeight="1" spans="1:53">
      <c r="A61" s="309">
        <v>45505</v>
      </c>
      <c r="B61" s="310">
        <v>1000022248</v>
      </c>
      <c r="C61" s="310">
        <v>92108</v>
      </c>
      <c r="D61" s="310" t="s">
        <v>2061</v>
      </c>
      <c r="E61" s="312">
        <v>750</v>
      </c>
      <c r="F61" s="24" t="s">
        <v>54</v>
      </c>
      <c r="G61" s="313" t="s">
        <v>2069</v>
      </c>
      <c r="H61" s="314"/>
      <c r="I61" s="328"/>
      <c r="J61" s="328"/>
      <c r="K61" s="328"/>
      <c r="L61" s="329"/>
      <c r="M61" s="330"/>
      <c r="N61" s="314"/>
      <c r="O61" s="312"/>
      <c r="P61" s="329"/>
      <c r="Q61" s="314"/>
      <c r="R61" s="313"/>
      <c r="S61" s="313"/>
      <c r="T61" s="329"/>
      <c r="U61" s="341"/>
      <c r="V61" s="313"/>
      <c r="W61" s="313"/>
      <c r="X61" s="329"/>
      <c r="Y61" s="341"/>
      <c r="Z61" s="329"/>
      <c r="AA61" s="358"/>
      <c r="AB61" s="348"/>
      <c r="AC61" s="357"/>
      <c r="AD61" s="328"/>
      <c r="AE61" s="328"/>
      <c r="AF61" s="328"/>
      <c r="AG61" s="313"/>
      <c r="AH61" s="330"/>
      <c r="AI61" s="314"/>
      <c r="AJ61" s="312"/>
      <c r="AK61" s="329"/>
      <c r="AL61" s="314"/>
      <c r="AM61" s="312"/>
      <c r="AN61" s="312"/>
      <c r="AO61" s="329"/>
      <c r="AP61" s="314"/>
      <c r="AQ61" s="312"/>
      <c r="AR61" s="312"/>
      <c r="AS61" s="329"/>
      <c r="AT61" s="314"/>
      <c r="AU61" s="312"/>
      <c r="AV61" s="312">
        <f>E61</f>
        <v>750</v>
      </c>
      <c r="AW61" s="329"/>
      <c r="AX61" s="314"/>
      <c r="AY61" s="329"/>
      <c r="AZ61" s="373"/>
      <c r="BA61" s="374" t="s">
        <v>2071</v>
      </c>
    </row>
    <row r="62" ht="15" customHeight="1" spans="1:53">
      <c r="A62" s="309">
        <v>45505</v>
      </c>
      <c r="B62" s="310">
        <v>1000022249</v>
      </c>
      <c r="C62" s="310">
        <v>92108</v>
      </c>
      <c r="D62" s="310" t="s">
        <v>2062</v>
      </c>
      <c r="E62" s="312">
        <v>750</v>
      </c>
      <c r="F62" s="24" t="s">
        <v>54</v>
      </c>
      <c r="G62" s="313" t="s">
        <v>2069</v>
      </c>
      <c r="H62" s="314"/>
      <c r="I62" s="328"/>
      <c r="J62" s="328"/>
      <c r="K62" s="328"/>
      <c r="L62" s="329"/>
      <c r="M62" s="330"/>
      <c r="N62" s="314"/>
      <c r="O62" s="312"/>
      <c r="P62" s="329"/>
      <c r="Q62" s="314"/>
      <c r="R62" s="313"/>
      <c r="S62" s="313"/>
      <c r="T62" s="329"/>
      <c r="U62" s="341"/>
      <c r="V62" s="313"/>
      <c r="W62" s="313"/>
      <c r="X62" s="329"/>
      <c r="Y62" s="341"/>
      <c r="Z62" s="329"/>
      <c r="AA62" s="358"/>
      <c r="AB62" s="348"/>
      <c r="AC62" s="357"/>
      <c r="AD62" s="328"/>
      <c r="AE62" s="328"/>
      <c r="AF62" s="328"/>
      <c r="AG62" s="313"/>
      <c r="AH62" s="330"/>
      <c r="AI62" s="314"/>
      <c r="AJ62" s="312"/>
      <c r="AK62" s="329"/>
      <c r="AL62" s="314"/>
      <c r="AM62" s="312"/>
      <c r="AN62" s="312"/>
      <c r="AO62" s="329"/>
      <c r="AP62" s="314"/>
      <c r="AQ62" s="312"/>
      <c r="AR62" s="312"/>
      <c r="AS62" s="329"/>
      <c r="AT62" s="314"/>
      <c r="AU62" s="312"/>
      <c r="AV62" s="312"/>
      <c r="AW62" s="329">
        <f>E62</f>
        <v>750</v>
      </c>
      <c r="AX62" s="314"/>
      <c r="AY62" s="329"/>
      <c r="AZ62" s="373"/>
      <c r="BA62" s="374" t="s">
        <v>2071</v>
      </c>
    </row>
    <row r="63" ht="15" customHeight="1" spans="1:53">
      <c r="A63" s="309">
        <v>45513</v>
      </c>
      <c r="B63" s="310">
        <v>1000022432</v>
      </c>
      <c r="C63" s="310">
        <v>92107</v>
      </c>
      <c r="D63" s="310" t="s">
        <v>2047</v>
      </c>
      <c r="E63" s="312">
        <v>70000</v>
      </c>
      <c r="F63" s="312" t="s">
        <v>2048</v>
      </c>
      <c r="G63" s="313" t="s">
        <v>2049</v>
      </c>
      <c r="H63" s="314">
        <f>E63</f>
        <v>70000</v>
      </c>
      <c r="I63" s="328"/>
      <c r="J63" s="328"/>
      <c r="K63" s="328"/>
      <c r="L63" s="329"/>
      <c r="M63" s="330">
        <f>H63</f>
        <v>70000</v>
      </c>
      <c r="N63" s="314"/>
      <c r="O63" s="312"/>
      <c r="P63" s="329"/>
      <c r="Q63" s="314"/>
      <c r="R63" s="313"/>
      <c r="S63" s="313"/>
      <c r="T63" s="329"/>
      <c r="U63" s="341"/>
      <c r="V63" s="313"/>
      <c r="W63" s="313"/>
      <c r="X63" s="329"/>
      <c r="Y63" s="341"/>
      <c r="Z63" s="329"/>
      <c r="AA63" s="358"/>
      <c r="AB63" s="348"/>
      <c r="AC63" s="357"/>
      <c r="AD63" s="328"/>
      <c r="AE63" s="328"/>
      <c r="AF63" s="328"/>
      <c r="AG63" s="313"/>
      <c r="AH63" s="330"/>
      <c r="AI63" s="314"/>
      <c r="AJ63" s="312"/>
      <c r="AK63" s="329"/>
      <c r="AL63" s="314"/>
      <c r="AM63" s="312"/>
      <c r="AN63" s="312"/>
      <c r="AO63" s="329"/>
      <c r="AP63" s="314"/>
      <c r="AQ63" s="312"/>
      <c r="AR63" s="312"/>
      <c r="AS63" s="329"/>
      <c r="AT63" s="314"/>
      <c r="AU63" s="312"/>
      <c r="AV63" s="312"/>
      <c r="AW63" s="329"/>
      <c r="AX63" s="314"/>
      <c r="AY63" s="329"/>
      <c r="AZ63" s="373"/>
      <c r="BA63" s="374"/>
    </row>
    <row r="64" ht="15" customHeight="1" spans="1:53">
      <c r="A64" s="309">
        <v>45513</v>
      </c>
      <c r="B64" s="310">
        <v>1000022434</v>
      </c>
      <c r="C64" s="310">
        <v>92107</v>
      </c>
      <c r="D64" s="310" t="s">
        <v>2052</v>
      </c>
      <c r="E64" s="312">
        <v>100000</v>
      </c>
      <c r="F64" s="312" t="s">
        <v>2053</v>
      </c>
      <c r="G64" s="313" t="s">
        <v>2049</v>
      </c>
      <c r="H64" s="314"/>
      <c r="I64" s="328"/>
      <c r="J64" s="328"/>
      <c r="K64" s="328"/>
      <c r="L64" s="329"/>
      <c r="M64" s="330"/>
      <c r="N64" s="314">
        <f>E64</f>
        <v>100000</v>
      </c>
      <c r="O64" s="312"/>
      <c r="P64" s="329"/>
      <c r="Q64" s="314"/>
      <c r="R64" s="313"/>
      <c r="S64" s="313"/>
      <c r="T64" s="329"/>
      <c r="U64" s="341"/>
      <c r="V64" s="313"/>
      <c r="W64" s="313"/>
      <c r="X64" s="329"/>
      <c r="Y64" s="341"/>
      <c r="Z64" s="329"/>
      <c r="AA64" s="358"/>
      <c r="AB64" s="348"/>
      <c r="AC64" s="357"/>
      <c r="AD64" s="328"/>
      <c r="AE64" s="328"/>
      <c r="AF64" s="328"/>
      <c r="AG64" s="313"/>
      <c r="AH64" s="330"/>
      <c r="AI64" s="314"/>
      <c r="AJ64" s="312"/>
      <c r="AK64" s="329"/>
      <c r="AL64" s="314"/>
      <c r="AM64" s="312"/>
      <c r="AN64" s="312"/>
      <c r="AO64" s="329"/>
      <c r="AP64" s="314"/>
      <c r="AQ64" s="312"/>
      <c r="AR64" s="312"/>
      <c r="AS64" s="329"/>
      <c r="AT64" s="314"/>
      <c r="AU64" s="312"/>
      <c r="AV64" s="312"/>
      <c r="AW64" s="329"/>
      <c r="AX64" s="314"/>
      <c r="AY64" s="329"/>
      <c r="AZ64" s="373"/>
      <c r="BA64" s="374"/>
    </row>
    <row r="65" ht="15" customHeight="1" spans="1:53">
      <c r="A65" s="309">
        <v>45513</v>
      </c>
      <c r="B65" s="310">
        <v>1000022440</v>
      </c>
      <c r="C65" s="310">
        <v>92107</v>
      </c>
      <c r="D65" s="310" t="s">
        <v>2054</v>
      </c>
      <c r="E65" s="312">
        <v>50000</v>
      </c>
      <c r="F65" s="312" t="s">
        <v>2055</v>
      </c>
      <c r="G65" s="313" t="s">
        <v>2049</v>
      </c>
      <c r="H65" s="314"/>
      <c r="I65" s="328"/>
      <c r="J65" s="328"/>
      <c r="K65" s="328"/>
      <c r="L65" s="329"/>
      <c r="M65" s="330"/>
      <c r="N65" s="314"/>
      <c r="O65" s="312"/>
      <c r="P65" s="329"/>
      <c r="Q65" s="422">
        <v>30000</v>
      </c>
      <c r="R65" s="313"/>
      <c r="S65" s="313"/>
      <c r="T65" s="329"/>
      <c r="U65" s="422">
        <v>20000</v>
      </c>
      <c r="V65" s="313"/>
      <c r="W65" s="313"/>
      <c r="X65" s="329"/>
      <c r="Y65" s="341"/>
      <c r="Z65" s="329"/>
      <c r="AA65" s="358"/>
      <c r="AB65" s="348"/>
      <c r="AC65" s="357"/>
      <c r="AD65" s="328"/>
      <c r="AE65" s="328"/>
      <c r="AF65" s="328"/>
      <c r="AG65" s="313"/>
      <c r="AH65" s="330"/>
      <c r="AI65" s="314"/>
      <c r="AJ65" s="312"/>
      <c r="AK65" s="329"/>
      <c r="AL65" s="314"/>
      <c r="AM65" s="312"/>
      <c r="AN65" s="312"/>
      <c r="AO65" s="329"/>
      <c r="AP65" s="314"/>
      <c r="AQ65" s="312"/>
      <c r="AR65" s="312"/>
      <c r="AS65" s="329"/>
      <c r="AT65" s="314"/>
      <c r="AU65" s="312"/>
      <c r="AV65" s="312"/>
      <c r="AW65" s="329"/>
      <c r="AX65" s="314"/>
      <c r="AY65" s="329"/>
      <c r="AZ65" s="373"/>
      <c r="BA65" s="374" t="s">
        <v>2050</v>
      </c>
    </row>
    <row r="66" ht="15" customHeight="1" spans="1:53">
      <c r="A66" s="309">
        <v>45513</v>
      </c>
      <c r="B66" s="310">
        <v>1000022442</v>
      </c>
      <c r="C66" s="310">
        <v>92107</v>
      </c>
      <c r="D66" s="310" t="s">
        <v>2056</v>
      </c>
      <c r="E66" s="312">
        <v>50000</v>
      </c>
      <c r="F66" s="312" t="s">
        <v>2055</v>
      </c>
      <c r="G66" s="313" t="s">
        <v>2049</v>
      </c>
      <c r="H66" s="314"/>
      <c r="I66" s="328"/>
      <c r="J66" s="328"/>
      <c r="K66" s="328"/>
      <c r="L66" s="329"/>
      <c r="M66" s="330"/>
      <c r="N66" s="314"/>
      <c r="O66" s="312"/>
      <c r="P66" s="329"/>
      <c r="Q66" s="341"/>
      <c r="R66" s="389">
        <v>30000</v>
      </c>
      <c r="S66" s="313"/>
      <c r="T66" s="329"/>
      <c r="U66" s="341"/>
      <c r="V66" s="389">
        <v>20000</v>
      </c>
      <c r="W66" s="313"/>
      <c r="X66" s="329"/>
      <c r="Y66" s="341"/>
      <c r="Z66" s="329"/>
      <c r="AA66" s="358"/>
      <c r="AB66" s="348"/>
      <c r="AC66" s="357"/>
      <c r="AD66" s="328"/>
      <c r="AE66" s="328"/>
      <c r="AF66" s="328"/>
      <c r="AG66" s="313"/>
      <c r="AH66" s="330"/>
      <c r="AI66" s="314"/>
      <c r="AJ66" s="312"/>
      <c r="AK66" s="329"/>
      <c r="AL66" s="314"/>
      <c r="AM66" s="312"/>
      <c r="AN66" s="312"/>
      <c r="AO66" s="329"/>
      <c r="AP66" s="314"/>
      <c r="AQ66" s="312"/>
      <c r="AR66" s="312"/>
      <c r="AS66" s="329"/>
      <c r="AT66" s="314"/>
      <c r="AU66" s="312"/>
      <c r="AV66" s="312"/>
      <c r="AW66" s="329"/>
      <c r="AX66" s="314"/>
      <c r="AY66" s="329"/>
      <c r="AZ66" s="373"/>
      <c r="BA66" s="374" t="s">
        <v>2050</v>
      </c>
    </row>
    <row r="67" ht="15" customHeight="1" spans="1:53">
      <c r="A67" s="309">
        <v>45513</v>
      </c>
      <c r="B67" s="310">
        <v>1000022443</v>
      </c>
      <c r="C67" s="310">
        <v>92107</v>
      </c>
      <c r="D67" s="310" t="s">
        <v>2057</v>
      </c>
      <c r="E67" s="312">
        <v>50000</v>
      </c>
      <c r="F67" s="312" t="s">
        <v>2055</v>
      </c>
      <c r="G67" s="313" t="s">
        <v>2049</v>
      </c>
      <c r="H67" s="314"/>
      <c r="I67" s="328"/>
      <c r="J67" s="328"/>
      <c r="K67" s="328"/>
      <c r="L67" s="329"/>
      <c r="M67" s="330"/>
      <c r="N67" s="314"/>
      <c r="O67" s="312"/>
      <c r="P67" s="329"/>
      <c r="Q67" s="341"/>
      <c r="R67" s="313"/>
      <c r="S67" s="389">
        <v>30000</v>
      </c>
      <c r="T67" s="329"/>
      <c r="U67" s="341"/>
      <c r="V67" s="313"/>
      <c r="W67" s="389">
        <v>20000</v>
      </c>
      <c r="X67" s="329"/>
      <c r="Y67" s="341"/>
      <c r="Z67" s="329"/>
      <c r="AA67" s="358"/>
      <c r="AB67" s="348"/>
      <c r="AC67" s="357"/>
      <c r="AD67" s="328"/>
      <c r="AE67" s="328"/>
      <c r="AF67" s="328"/>
      <c r="AG67" s="313"/>
      <c r="AH67" s="330"/>
      <c r="AI67" s="314"/>
      <c r="AJ67" s="312"/>
      <c r="AK67" s="329"/>
      <c r="AL67" s="314"/>
      <c r="AM67" s="312"/>
      <c r="AN67" s="312"/>
      <c r="AO67" s="329"/>
      <c r="AP67" s="314"/>
      <c r="AQ67" s="312"/>
      <c r="AR67" s="312"/>
      <c r="AS67" s="329"/>
      <c r="AT67" s="314"/>
      <c r="AU67" s="312"/>
      <c r="AV67" s="312"/>
      <c r="AW67" s="329"/>
      <c r="AX67" s="314"/>
      <c r="AY67" s="329"/>
      <c r="AZ67" s="373"/>
      <c r="BA67" s="374" t="s">
        <v>2050</v>
      </c>
    </row>
    <row r="68" ht="15" customHeight="1" spans="1:53">
      <c r="A68" s="309">
        <v>45513</v>
      </c>
      <c r="B68" s="310">
        <v>1000022444</v>
      </c>
      <c r="C68" s="310">
        <v>92107</v>
      </c>
      <c r="D68" s="310" t="s">
        <v>2058</v>
      </c>
      <c r="E68" s="312">
        <v>50000</v>
      </c>
      <c r="F68" s="312" t="s">
        <v>2055</v>
      </c>
      <c r="G68" s="313" t="s">
        <v>2049</v>
      </c>
      <c r="H68" s="314"/>
      <c r="I68" s="328"/>
      <c r="J68" s="328"/>
      <c r="K68" s="328"/>
      <c r="L68" s="329"/>
      <c r="M68" s="330"/>
      <c r="N68" s="314"/>
      <c r="O68" s="312"/>
      <c r="P68" s="329"/>
      <c r="Q68" s="341"/>
      <c r="R68" s="313"/>
      <c r="S68" s="313"/>
      <c r="T68" s="423">
        <v>30000</v>
      </c>
      <c r="U68" s="341"/>
      <c r="V68" s="313"/>
      <c r="W68" s="313"/>
      <c r="X68" s="423">
        <v>20000</v>
      </c>
      <c r="Y68" s="341"/>
      <c r="Z68" s="329"/>
      <c r="AA68" s="358"/>
      <c r="AB68" s="348"/>
      <c r="AC68" s="357"/>
      <c r="AD68" s="328"/>
      <c r="AE68" s="328"/>
      <c r="AF68" s="328"/>
      <c r="AG68" s="313"/>
      <c r="AH68" s="330"/>
      <c r="AI68" s="314"/>
      <c r="AJ68" s="312"/>
      <c r="AK68" s="329"/>
      <c r="AL68" s="314"/>
      <c r="AM68" s="312"/>
      <c r="AN68" s="312"/>
      <c r="AO68" s="329"/>
      <c r="AP68" s="314"/>
      <c r="AQ68" s="312"/>
      <c r="AR68" s="312"/>
      <c r="AS68" s="329"/>
      <c r="AT68" s="314"/>
      <c r="AU68" s="312"/>
      <c r="AV68" s="312"/>
      <c r="AW68" s="329"/>
      <c r="AX68" s="314"/>
      <c r="AY68" s="329"/>
      <c r="AZ68" s="373"/>
      <c r="BA68" s="374" t="s">
        <v>2050</v>
      </c>
    </row>
    <row r="69" ht="15" customHeight="1" spans="1:53">
      <c r="A69" s="309">
        <v>45513</v>
      </c>
      <c r="B69" s="310">
        <v>1000022445</v>
      </c>
      <c r="C69" s="310">
        <v>92108</v>
      </c>
      <c r="D69" s="310" t="s">
        <v>2047</v>
      </c>
      <c r="E69" s="312">
        <v>30000</v>
      </c>
      <c r="F69" s="312" t="s">
        <v>2048</v>
      </c>
      <c r="G69" s="313" t="s">
        <v>2049</v>
      </c>
      <c r="H69" s="314"/>
      <c r="I69" s="328"/>
      <c r="J69" s="328"/>
      <c r="K69" s="328"/>
      <c r="L69" s="329"/>
      <c r="M69" s="330"/>
      <c r="N69" s="314"/>
      <c r="O69" s="312"/>
      <c r="P69" s="329"/>
      <c r="Q69" s="314"/>
      <c r="R69" s="313"/>
      <c r="S69" s="313"/>
      <c r="T69" s="329"/>
      <c r="U69" s="341"/>
      <c r="V69" s="313"/>
      <c r="W69" s="313"/>
      <c r="X69" s="329"/>
      <c r="Y69" s="341"/>
      <c r="Z69" s="329"/>
      <c r="AA69" s="358"/>
      <c r="AB69" s="348"/>
      <c r="AC69" s="357">
        <f>E69</f>
        <v>30000</v>
      </c>
      <c r="AD69" s="328"/>
      <c r="AE69" s="328"/>
      <c r="AF69" s="328"/>
      <c r="AG69" s="313"/>
      <c r="AH69" s="330"/>
      <c r="AI69" s="314"/>
      <c r="AJ69" s="312"/>
      <c r="AK69" s="329"/>
      <c r="AL69" s="314"/>
      <c r="AM69" s="312"/>
      <c r="AN69" s="312"/>
      <c r="AO69" s="329"/>
      <c r="AP69" s="314"/>
      <c r="AQ69" s="312"/>
      <c r="AR69" s="312"/>
      <c r="AS69" s="329"/>
      <c r="AT69" s="314"/>
      <c r="AU69" s="312"/>
      <c r="AV69" s="312"/>
      <c r="AW69" s="329"/>
      <c r="AX69" s="314"/>
      <c r="AY69" s="329"/>
      <c r="AZ69" s="373"/>
      <c r="BA69" s="374"/>
    </row>
    <row r="70" ht="15" customHeight="1" spans="1:54">
      <c r="A70" s="309">
        <v>45523</v>
      </c>
      <c r="B70" s="310"/>
      <c r="C70" s="310" t="s">
        <v>2072</v>
      </c>
      <c r="D70" s="310"/>
      <c r="E70" s="312">
        <v>32024</v>
      </c>
      <c r="F70" s="312"/>
      <c r="G70" s="313"/>
      <c r="H70" s="314"/>
      <c r="I70" s="328"/>
      <c r="J70" s="328"/>
      <c r="K70" s="328"/>
      <c r="L70" s="329">
        <v>32024</v>
      </c>
      <c r="M70" s="330">
        <f>L70</f>
        <v>32024</v>
      </c>
      <c r="N70" s="314"/>
      <c r="O70" s="312"/>
      <c r="P70" s="329"/>
      <c r="Q70" s="314"/>
      <c r="R70" s="313"/>
      <c r="S70" s="313"/>
      <c r="T70" s="329"/>
      <c r="U70" s="341"/>
      <c r="V70" s="313"/>
      <c r="W70" s="313"/>
      <c r="X70" s="329"/>
      <c r="Y70" s="341"/>
      <c r="Z70" s="329"/>
      <c r="AA70" s="359" t="s">
        <v>2073</v>
      </c>
      <c r="AB70" s="348"/>
      <c r="AC70" s="357"/>
      <c r="AD70" s="328"/>
      <c r="AE70" s="328"/>
      <c r="AF70" s="328"/>
      <c r="AG70" s="313"/>
      <c r="AH70" s="330"/>
      <c r="AI70" s="314"/>
      <c r="AJ70" s="312"/>
      <c r="AK70" s="329"/>
      <c r="AL70" s="314"/>
      <c r="AM70" s="312"/>
      <c r="AN70" s="312"/>
      <c r="AO70" s="329"/>
      <c r="AP70" s="314"/>
      <c r="AQ70" s="312"/>
      <c r="AR70" s="312"/>
      <c r="AS70" s="329"/>
      <c r="AT70" s="314"/>
      <c r="AU70" s="312"/>
      <c r="AV70" s="312"/>
      <c r="AW70" s="329"/>
      <c r="AX70" s="314"/>
      <c r="AY70" s="329"/>
      <c r="AZ70" s="373"/>
      <c r="BA70" s="374"/>
      <c r="BB70" s="375"/>
    </row>
    <row r="71" s="9" customFormat="1" ht="15" customHeight="1" spans="1:53">
      <c r="A71" s="309">
        <v>45583</v>
      </c>
      <c r="B71" s="310">
        <v>1000023769</v>
      </c>
      <c r="C71" s="310">
        <v>92107</v>
      </c>
      <c r="D71" s="310" t="s">
        <v>2047</v>
      </c>
      <c r="E71" s="312">
        <v>30000</v>
      </c>
      <c r="F71" s="312" t="s">
        <v>2063</v>
      </c>
      <c r="G71" s="313" t="s">
        <v>2074</v>
      </c>
      <c r="H71" s="314"/>
      <c r="I71" s="328"/>
      <c r="J71" s="328"/>
      <c r="K71" s="373">
        <f>E71</f>
        <v>30000</v>
      </c>
      <c r="L71" s="329"/>
      <c r="M71" s="364">
        <f>K71</f>
        <v>30000</v>
      </c>
      <c r="N71" s="314"/>
      <c r="O71" s="312"/>
      <c r="P71" s="329"/>
      <c r="Q71" s="314"/>
      <c r="R71" s="313"/>
      <c r="S71" s="313"/>
      <c r="T71" s="329"/>
      <c r="U71" s="341"/>
      <c r="V71" s="313"/>
      <c r="W71" s="313"/>
      <c r="X71" s="329"/>
      <c r="Y71" s="341"/>
      <c r="Z71" s="329"/>
      <c r="AA71" s="358"/>
      <c r="AB71" s="348"/>
      <c r="AC71" s="357"/>
      <c r="AD71" s="328"/>
      <c r="AE71" s="328"/>
      <c r="AF71" s="328"/>
      <c r="AG71" s="313"/>
      <c r="AH71" s="330"/>
      <c r="AI71" s="314"/>
      <c r="AJ71" s="312"/>
      <c r="AK71" s="329"/>
      <c r="AL71" s="314"/>
      <c r="AM71" s="312"/>
      <c r="AN71" s="312"/>
      <c r="AO71" s="329"/>
      <c r="AP71" s="314"/>
      <c r="AQ71" s="312"/>
      <c r="AR71" s="312"/>
      <c r="AS71" s="329"/>
      <c r="AT71" s="314"/>
      <c r="AU71" s="312"/>
      <c r="AV71" s="312"/>
      <c r="AW71" s="329"/>
      <c r="AX71" s="314"/>
      <c r="AY71" s="329"/>
      <c r="AZ71" s="373"/>
      <c r="BA71" s="374" t="s">
        <v>2050</v>
      </c>
    </row>
    <row r="72" s="9" customFormat="1" ht="15" customHeight="1" spans="1:53">
      <c r="A72" s="309">
        <v>45583</v>
      </c>
      <c r="B72" s="310">
        <v>1000023770</v>
      </c>
      <c r="C72" s="310">
        <v>92107</v>
      </c>
      <c r="D72" s="310" t="s">
        <v>2052</v>
      </c>
      <c r="E72" s="312">
        <v>50000</v>
      </c>
      <c r="F72" s="312" t="s">
        <v>2053</v>
      </c>
      <c r="G72" s="313" t="s">
        <v>2074</v>
      </c>
      <c r="H72" s="314"/>
      <c r="I72" s="328"/>
      <c r="J72" s="328"/>
      <c r="K72" s="328"/>
      <c r="L72" s="329"/>
      <c r="M72" s="330"/>
      <c r="N72" s="314"/>
      <c r="O72" s="409">
        <f>E72</f>
        <v>50000</v>
      </c>
      <c r="P72" s="329"/>
      <c r="Q72" s="314"/>
      <c r="R72" s="313"/>
      <c r="S72" s="313"/>
      <c r="T72" s="329"/>
      <c r="U72" s="341"/>
      <c r="V72" s="313"/>
      <c r="W72" s="313"/>
      <c r="X72" s="329"/>
      <c r="Y72" s="341"/>
      <c r="Z72" s="329"/>
      <c r="AA72" s="358"/>
      <c r="AB72" s="348"/>
      <c r="AC72" s="357"/>
      <c r="AD72" s="328"/>
      <c r="AE72" s="328"/>
      <c r="AF72" s="328"/>
      <c r="AG72" s="313"/>
      <c r="AH72" s="330"/>
      <c r="AI72" s="314"/>
      <c r="AJ72" s="312"/>
      <c r="AK72" s="329"/>
      <c r="AL72" s="314"/>
      <c r="AM72" s="312"/>
      <c r="AN72" s="312"/>
      <c r="AO72" s="329"/>
      <c r="AP72" s="314"/>
      <c r="AQ72" s="312"/>
      <c r="AR72" s="312"/>
      <c r="AS72" s="329"/>
      <c r="AT72" s="314"/>
      <c r="AU72" s="312"/>
      <c r="AV72" s="312"/>
      <c r="AW72" s="329"/>
      <c r="AX72" s="314"/>
      <c r="AY72" s="329"/>
      <c r="AZ72" s="373"/>
      <c r="BA72" s="374" t="s">
        <v>2050</v>
      </c>
    </row>
    <row r="73" s="9" customFormat="1" ht="15" customHeight="1" spans="1:53">
      <c r="A73" s="309">
        <v>45583</v>
      </c>
      <c r="B73" s="310">
        <v>1000023771</v>
      </c>
      <c r="C73" s="310">
        <v>92108</v>
      </c>
      <c r="D73" s="310" t="s">
        <v>2059</v>
      </c>
      <c r="E73" s="312">
        <v>20000</v>
      </c>
      <c r="F73" s="312" t="s">
        <v>2055</v>
      </c>
      <c r="G73" s="313" t="s">
        <v>2074</v>
      </c>
      <c r="H73" s="314"/>
      <c r="I73" s="328"/>
      <c r="J73" s="328"/>
      <c r="K73" s="328"/>
      <c r="L73" s="329"/>
      <c r="M73" s="330"/>
      <c r="N73" s="314"/>
      <c r="O73" s="312"/>
      <c r="P73" s="329"/>
      <c r="Q73" s="314"/>
      <c r="R73" s="313"/>
      <c r="S73" s="313"/>
      <c r="T73" s="329"/>
      <c r="U73" s="341"/>
      <c r="V73" s="313"/>
      <c r="W73" s="313"/>
      <c r="X73" s="329"/>
      <c r="Y73" s="341"/>
      <c r="Z73" s="329"/>
      <c r="AA73" s="358"/>
      <c r="AB73" s="348"/>
      <c r="AC73" s="357"/>
      <c r="AD73" s="328"/>
      <c r="AE73" s="328"/>
      <c r="AF73" s="328"/>
      <c r="AG73" s="313"/>
      <c r="AH73" s="330"/>
      <c r="AI73" s="314"/>
      <c r="AJ73" s="312"/>
      <c r="AK73" s="329"/>
      <c r="AL73" s="314"/>
      <c r="AM73" s="312"/>
      <c r="AN73" s="312"/>
      <c r="AO73" s="329"/>
      <c r="AP73" s="314">
        <f>E73</f>
        <v>20000</v>
      </c>
      <c r="AQ73" s="312"/>
      <c r="AR73" s="312"/>
      <c r="AS73" s="329"/>
      <c r="AT73" s="314"/>
      <c r="AU73" s="312"/>
      <c r="AV73" s="312"/>
      <c r="AW73" s="329"/>
      <c r="AX73" s="314"/>
      <c r="AY73" s="329"/>
      <c r="AZ73" s="373"/>
      <c r="BA73" s="374" t="s">
        <v>2050</v>
      </c>
    </row>
    <row r="74" s="9" customFormat="1" ht="15" customHeight="1" spans="1:53">
      <c r="A74" s="309">
        <v>45583</v>
      </c>
      <c r="B74" s="310">
        <v>1000023772</v>
      </c>
      <c r="C74" s="310">
        <v>92108</v>
      </c>
      <c r="D74" s="310" t="s">
        <v>2060</v>
      </c>
      <c r="E74" s="312">
        <v>20000</v>
      </c>
      <c r="F74" s="312" t="s">
        <v>2055</v>
      </c>
      <c r="G74" s="313" t="s">
        <v>2074</v>
      </c>
      <c r="H74" s="314"/>
      <c r="I74" s="328"/>
      <c r="J74" s="328"/>
      <c r="K74" s="328"/>
      <c r="L74" s="329"/>
      <c r="M74" s="330"/>
      <c r="N74" s="314"/>
      <c r="O74" s="312"/>
      <c r="P74" s="329"/>
      <c r="Q74" s="314"/>
      <c r="R74" s="313"/>
      <c r="S74" s="313"/>
      <c r="T74" s="329"/>
      <c r="U74" s="341"/>
      <c r="V74" s="313"/>
      <c r="W74" s="313"/>
      <c r="X74" s="329"/>
      <c r="Y74" s="341"/>
      <c r="Z74" s="329"/>
      <c r="AA74" s="358"/>
      <c r="AB74" s="348"/>
      <c r="AC74" s="357"/>
      <c r="AD74" s="328"/>
      <c r="AE74" s="328"/>
      <c r="AF74" s="328"/>
      <c r="AG74" s="313"/>
      <c r="AH74" s="330"/>
      <c r="AI74" s="314"/>
      <c r="AJ74" s="312"/>
      <c r="AK74" s="329"/>
      <c r="AL74" s="314"/>
      <c r="AM74" s="312"/>
      <c r="AN74" s="312"/>
      <c r="AO74" s="329"/>
      <c r="AP74" s="314"/>
      <c r="AQ74" s="312">
        <f>E74</f>
        <v>20000</v>
      </c>
      <c r="AR74" s="312"/>
      <c r="AS74" s="329"/>
      <c r="AT74" s="314"/>
      <c r="AU74" s="312"/>
      <c r="AV74" s="312"/>
      <c r="AW74" s="329"/>
      <c r="AX74" s="314"/>
      <c r="AY74" s="329"/>
      <c r="AZ74" s="373"/>
      <c r="BA74" s="374" t="s">
        <v>2050</v>
      </c>
    </row>
    <row r="75" s="9" customFormat="1" ht="15" customHeight="1" spans="1:53">
      <c r="A75" s="309">
        <v>45583</v>
      </c>
      <c r="B75" s="310">
        <v>1000023773</v>
      </c>
      <c r="C75" s="310">
        <v>92108</v>
      </c>
      <c r="D75" s="310" t="s">
        <v>2062</v>
      </c>
      <c r="E75" s="312">
        <v>20000</v>
      </c>
      <c r="F75" s="312" t="s">
        <v>2055</v>
      </c>
      <c r="G75" s="313" t="s">
        <v>2074</v>
      </c>
      <c r="H75" s="314"/>
      <c r="I75" s="328"/>
      <c r="J75" s="328"/>
      <c r="K75" s="328"/>
      <c r="L75" s="329"/>
      <c r="M75" s="330"/>
      <c r="N75" s="314"/>
      <c r="O75" s="312"/>
      <c r="P75" s="329"/>
      <c r="Q75" s="314"/>
      <c r="R75" s="313"/>
      <c r="S75" s="313"/>
      <c r="T75" s="329"/>
      <c r="U75" s="341"/>
      <c r="V75" s="313"/>
      <c r="W75" s="313"/>
      <c r="X75" s="329"/>
      <c r="Y75" s="341"/>
      <c r="Z75" s="329"/>
      <c r="AA75" s="358"/>
      <c r="AB75" s="348"/>
      <c r="AC75" s="357"/>
      <c r="AD75" s="328"/>
      <c r="AE75" s="328"/>
      <c r="AF75" s="328"/>
      <c r="AG75" s="313"/>
      <c r="AH75" s="330"/>
      <c r="AI75" s="314"/>
      <c r="AJ75" s="312"/>
      <c r="AK75" s="329"/>
      <c r="AL75" s="314"/>
      <c r="AM75" s="312"/>
      <c r="AN75" s="312"/>
      <c r="AO75" s="329"/>
      <c r="AP75" s="314"/>
      <c r="AQ75" s="312"/>
      <c r="AR75" s="312"/>
      <c r="AS75" s="329">
        <f>E75</f>
        <v>20000</v>
      </c>
      <c r="AT75" s="314"/>
      <c r="AU75" s="312"/>
      <c r="AV75" s="312"/>
      <c r="AW75" s="329"/>
      <c r="AX75" s="314"/>
      <c r="AY75" s="329"/>
      <c r="AZ75" s="373"/>
      <c r="BA75" s="374" t="s">
        <v>2050</v>
      </c>
    </row>
    <row r="76" s="9" customFormat="1" ht="15" customHeight="1" spans="1:53">
      <c r="A76" s="309">
        <v>45616</v>
      </c>
      <c r="B76" s="310">
        <v>1000024636</v>
      </c>
      <c r="C76" s="310"/>
      <c r="D76" s="310"/>
      <c r="E76" s="312"/>
      <c r="F76" s="312"/>
      <c r="G76" s="313"/>
      <c r="H76" s="314"/>
      <c r="I76" s="328">
        <v>50000</v>
      </c>
      <c r="J76" s="328"/>
      <c r="K76" s="328"/>
      <c r="L76" s="329"/>
      <c r="M76" s="330"/>
      <c r="N76" s="314"/>
      <c r="O76" s="312"/>
      <c r="P76" s="329"/>
      <c r="Q76" s="314"/>
      <c r="R76" s="313"/>
      <c r="S76" s="313"/>
      <c r="T76" s="329"/>
      <c r="U76" s="341"/>
      <c r="V76" s="313"/>
      <c r="W76" s="313"/>
      <c r="X76" s="329"/>
      <c r="Y76" s="341"/>
      <c r="Z76" s="329"/>
      <c r="AA76" s="358"/>
      <c r="AB76" s="348"/>
      <c r="AC76" s="357"/>
      <c r="AD76" s="328"/>
      <c r="AE76" s="328"/>
      <c r="AF76" s="328"/>
      <c r="AG76" s="313"/>
      <c r="AH76" s="330"/>
      <c r="AI76" s="314"/>
      <c r="AJ76" s="312"/>
      <c r="AK76" s="329"/>
      <c r="AL76" s="314"/>
      <c r="AM76" s="312"/>
      <c r="AN76" s="312"/>
      <c r="AO76" s="329"/>
      <c r="AP76" s="314"/>
      <c r="AQ76" s="312"/>
      <c r="AR76" s="312"/>
      <c r="AS76" s="329"/>
      <c r="AT76" s="314"/>
      <c r="AU76" s="312"/>
      <c r="AV76" s="312"/>
      <c r="AW76" s="329"/>
      <c r="AX76" s="314"/>
      <c r="AY76" s="329"/>
      <c r="AZ76" s="373"/>
      <c r="BA76" s="374"/>
    </row>
    <row r="77" s="9" customFormat="1" ht="15" customHeight="1" spans="1:53">
      <c r="A77" s="309">
        <v>45616</v>
      </c>
      <c r="B77" s="310">
        <v>1000024637</v>
      </c>
      <c r="C77" s="310"/>
      <c r="D77" s="310"/>
      <c r="E77" s="312"/>
      <c r="F77" s="312"/>
      <c r="G77" s="313"/>
      <c r="H77" s="314"/>
      <c r="I77" s="328"/>
      <c r="J77" s="328"/>
      <c r="K77" s="328"/>
      <c r="L77" s="329"/>
      <c r="M77" s="330"/>
      <c r="N77" s="314"/>
      <c r="O77" s="312"/>
      <c r="P77" s="329"/>
      <c r="Q77" s="314"/>
      <c r="R77" s="313"/>
      <c r="S77" s="313"/>
      <c r="T77" s="329"/>
      <c r="U77" s="341"/>
      <c r="V77" s="313"/>
      <c r="W77" s="313"/>
      <c r="X77" s="329"/>
      <c r="Y77" s="341"/>
      <c r="Z77" s="329"/>
      <c r="AA77" s="358"/>
      <c r="AB77" s="348"/>
      <c r="AC77" s="357"/>
      <c r="AD77" s="328"/>
      <c r="AE77" s="328"/>
      <c r="AF77" s="373">
        <v>30000</v>
      </c>
      <c r="AG77" s="313"/>
      <c r="AH77" s="330"/>
      <c r="AI77" s="314"/>
      <c r="AJ77" s="312"/>
      <c r="AK77" s="329"/>
      <c r="AL77" s="314"/>
      <c r="AM77" s="312"/>
      <c r="AN77" s="312"/>
      <c r="AO77" s="329"/>
      <c r="AP77" s="314"/>
      <c r="AQ77" s="312"/>
      <c r="AR77" s="312"/>
      <c r="AS77" s="329"/>
      <c r="AT77" s="314"/>
      <c r="AU77" s="312"/>
      <c r="AV77" s="312"/>
      <c r="AW77" s="329"/>
      <c r="AX77" s="314"/>
      <c r="AY77" s="329"/>
      <c r="AZ77" s="373"/>
      <c r="BA77" s="374"/>
    </row>
    <row r="78" s="9" customFormat="1" ht="15" customHeight="1" spans="1:53">
      <c r="A78" s="377">
        <v>45735</v>
      </c>
      <c r="B78" s="378">
        <v>1000025658</v>
      </c>
      <c r="C78" s="310"/>
      <c r="D78" s="310"/>
      <c r="E78" s="312"/>
      <c r="F78" s="312"/>
      <c r="G78" s="313"/>
      <c r="H78" s="314"/>
      <c r="I78" s="328"/>
      <c r="J78" s="328"/>
      <c r="K78" s="328">
        <v>30000</v>
      </c>
      <c r="L78" s="329"/>
      <c r="M78" s="330"/>
      <c r="N78" s="314"/>
      <c r="O78" s="312"/>
      <c r="P78" s="329"/>
      <c r="Q78" s="314"/>
      <c r="R78" s="313"/>
      <c r="S78" s="313"/>
      <c r="T78" s="329"/>
      <c r="U78" s="341"/>
      <c r="V78" s="313"/>
      <c r="W78" s="313"/>
      <c r="X78" s="329"/>
      <c r="Y78" s="341"/>
      <c r="Z78" s="329"/>
      <c r="AA78" s="358"/>
      <c r="AB78" s="348"/>
      <c r="AC78" s="357"/>
      <c r="AD78" s="328"/>
      <c r="AE78" s="328"/>
      <c r="AF78" s="373"/>
      <c r="AG78" s="313"/>
      <c r="AH78" s="330"/>
      <c r="AI78" s="314"/>
      <c r="AJ78" s="312"/>
      <c r="AK78" s="329"/>
      <c r="AL78" s="314"/>
      <c r="AM78" s="312"/>
      <c r="AN78" s="312"/>
      <c r="AO78" s="329"/>
      <c r="AP78" s="314"/>
      <c r="AQ78" s="312"/>
      <c r="AR78" s="312"/>
      <c r="AS78" s="329"/>
      <c r="AT78" s="314"/>
      <c r="AU78" s="312"/>
      <c r="AV78" s="312"/>
      <c r="AW78" s="329"/>
      <c r="AX78" s="314"/>
      <c r="AY78" s="329"/>
      <c r="AZ78" s="373"/>
      <c r="BA78" s="374"/>
    </row>
    <row r="79" s="9" customFormat="1" ht="15" customHeight="1" spans="1:53">
      <c r="A79" s="377">
        <v>45735</v>
      </c>
      <c r="B79" s="379">
        <v>1000025659</v>
      </c>
      <c r="C79" s="310"/>
      <c r="D79" s="310"/>
      <c r="E79" s="312"/>
      <c r="F79" s="312"/>
      <c r="G79" s="313"/>
      <c r="H79" s="314"/>
      <c r="I79" s="328"/>
      <c r="J79" s="328"/>
      <c r="K79" s="328"/>
      <c r="L79" s="329"/>
      <c r="M79" s="330"/>
      <c r="N79" s="314"/>
      <c r="O79" s="312">
        <v>50000</v>
      </c>
      <c r="P79" s="329"/>
      <c r="Q79" s="314"/>
      <c r="R79" s="313"/>
      <c r="S79" s="313"/>
      <c r="T79" s="329"/>
      <c r="U79" s="341"/>
      <c r="V79" s="313"/>
      <c r="W79" s="313"/>
      <c r="X79" s="329"/>
      <c r="Y79" s="341"/>
      <c r="Z79" s="329"/>
      <c r="AA79" s="358"/>
      <c r="AB79" s="348"/>
      <c r="AC79" s="357"/>
      <c r="AD79" s="328"/>
      <c r="AE79" s="328"/>
      <c r="AF79" s="373"/>
      <c r="AG79" s="313"/>
      <c r="AH79" s="330"/>
      <c r="AI79" s="314"/>
      <c r="AJ79" s="312"/>
      <c r="AK79" s="329"/>
      <c r="AL79" s="314"/>
      <c r="AM79" s="312"/>
      <c r="AN79" s="312"/>
      <c r="AO79" s="329"/>
      <c r="AP79" s="314"/>
      <c r="AQ79" s="312"/>
      <c r="AR79" s="312"/>
      <c r="AS79" s="329"/>
      <c r="AT79" s="314"/>
      <c r="AU79" s="312"/>
      <c r="AV79" s="312"/>
      <c r="AW79" s="329"/>
      <c r="AX79" s="314"/>
      <c r="AY79" s="329"/>
      <c r="AZ79" s="373"/>
      <c r="BA79" s="374"/>
    </row>
    <row r="80" s="9" customFormat="1" ht="15" customHeight="1" spans="1:53">
      <c r="A80" s="377">
        <v>45735</v>
      </c>
      <c r="B80" s="379">
        <v>1000026383</v>
      </c>
      <c r="C80" s="310"/>
      <c r="D80" s="310"/>
      <c r="E80" s="312"/>
      <c r="F80" s="312"/>
      <c r="G80" s="313"/>
      <c r="H80" s="314"/>
      <c r="I80" s="328"/>
      <c r="J80" s="328"/>
      <c r="K80" s="328"/>
      <c r="L80" s="329"/>
      <c r="M80" s="330"/>
      <c r="N80" s="314"/>
      <c r="O80" s="312"/>
      <c r="P80" s="329"/>
      <c r="Q80" s="314"/>
      <c r="R80" s="313"/>
      <c r="S80" s="313"/>
      <c r="T80" s="329"/>
      <c r="U80" s="341">
        <v>60000</v>
      </c>
      <c r="V80" s="313"/>
      <c r="W80" s="313"/>
      <c r="X80" s="329"/>
      <c r="Y80" s="341"/>
      <c r="Z80" s="329"/>
      <c r="AA80" s="358"/>
      <c r="AB80" s="348"/>
      <c r="AC80" s="357"/>
      <c r="AD80" s="328"/>
      <c r="AE80" s="328"/>
      <c r="AF80" s="373"/>
      <c r="AG80" s="313"/>
      <c r="AH80" s="330"/>
      <c r="AI80" s="314"/>
      <c r="AJ80" s="312"/>
      <c r="AK80" s="329"/>
      <c r="AL80" s="314"/>
      <c r="AM80" s="312"/>
      <c r="AN80" s="312"/>
      <c r="AO80" s="329"/>
      <c r="AP80" s="314"/>
      <c r="AQ80" s="312"/>
      <c r="AR80" s="312"/>
      <c r="AS80" s="329"/>
      <c r="AT80" s="314"/>
      <c r="AU80" s="312"/>
      <c r="AV80" s="312"/>
      <c r="AW80" s="329"/>
      <c r="AX80" s="314"/>
      <c r="AY80" s="329"/>
      <c r="AZ80" s="373"/>
      <c r="BA80" s="374"/>
    </row>
    <row r="81" s="9" customFormat="1" ht="15" customHeight="1" spans="1:53">
      <c r="A81" s="377">
        <v>45735</v>
      </c>
      <c r="B81" s="379">
        <v>1000026385</v>
      </c>
      <c r="C81" s="310"/>
      <c r="D81" s="310"/>
      <c r="E81" s="312"/>
      <c r="F81" s="312"/>
      <c r="G81" s="313"/>
      <c r="H81" s="314"/>
      <c r="I81" s="328"/>
      <c r="J81" s="328"/>
      <c r="K81" s="328"/>
      <c r="L81" s="329"/>
      <c r="M81" s="330"/>
      <c r="N81" s="314"/>
      <c r="O81" s="312"/>
      <c r="P81" s="329"/>
      <c r="Q81" s="314"/>
      <c r="R81" s="313"/>
      <c r="S81" s="313"/>
      <c r="T81" s="329"/>
      <c r="U81" s="341"/>
      <c r="V81" s="313">
        <v>60000</v>
      </c>
      <c r="W81" s="313"/>
      <c r="X81" s="329"/>
      <c r="Y81" s="341"/>
      <c r="Z81" s="329"/>
      <c r="AA81" s="358"/>
      <c r="AB81" s="348"/>
      <c r="AC81" s="357"/>
      <c r="AD81" s="328"/>
      <c r="AE81" s="328"/>
      <c r="AF81" s="373"/>
      <c r="AG81" s="313"/>
      <c r="AH81" s="330"/>
      <c r="AI81" s="314"/>
      <c r="AJ81" s="312"/>
      <c r="AK81" s="329"/>
      <c r="AL81" s="314"/>
      <c r="AM81" s="312"/>
      <c r="AN81" s="312"/>
      <c r="AO81" s="329"/>
      <c r="AP81" s="314"/>
      <c r="AQ81" s="312"/>
      <c r="AR81" s="312"/>
      <c r="AS81" s="329"/>
      <c r="AT81" s="314"/>
      <c r="AU81" s="312"/>
      <c r="AV81" s="312"/>
      <c r="AW81" s="329"/>
      <c r="AX81" s="314"/>
      <c r="AY81" s="329"/>
      <c r="AZ81" s="373"/>
      <c r="BA81" s="374"/>
    </row>
    <row r="82" s="9" customFormat="1" ht="15" customHeight="1" spans="1:53">
      <c r="A82" s="377">
        <v>45735</v>
      </c>
      <c r="B82" s="379">
        <v>1000026386</v>
      </c>
      <c r="C82" s="310"/>
      <c r="D82" s="310"/>
      <c r="E82" s="312"/>
      <c r="F82" s="312"/>
      <c r="G82" s="313"/>
      <c r="H82" s="314"/>
      <c r="I82" s="328"/>
      <c r="J82" s="328"/>
      <c r="K82" s="328"/>
      <c r="L82" s="329"/>
      <c r="M82" s="330"/>
      <c r="N82" s="314"/>
      <c r="O82" s="312"/>
      <c r="P82" s="329"/>
      <c r="Q82" s="314"/>
      <c r="R82" s="313"/>
      <c r="S82" s="313"/>
      <c r="T82" s="329"/>
      <c r="U82" s="341"/>
      <c r="V82" s="313"/>
      <c r="W82" s="313">
        <v>60000</v>
      </c>
      <c r="X82" s="313"/>
      <c r="Y82" s="341"/>
      <c r="AA82" s="358"/>
      <c r="AB82" s="348"/>
      <c r="AC82" s="357"/>
      <c r="AD82" s="328"/>
      <c r="AE82" s="328"/>
      <c r="AF82" s="373"/>
      <c r="AG82" s="313"/>
      <c r="AH82" s="330"/>
      <c r="AI82" s="314"/>
      <c r="AJ82" s="312"/>
      <c r="AK82" s="329"/>
      <c r="AL82" s="314"/>
      <c r="AM82" s="312"/>
      <c r="AN82" s="312"/>
      <c r="AO82" s="329"/>
      <c r="AP82" s="314"/>
      <c r="AQ82" s="312"/>
      <c r="AR82" s="312"/>
      <c r="AS82" s="329"/>
      <c r="AT82" s="314"/>
      <c r="AU82" s="312"/>
      <c r="AV82" s="312"/>
      <c r="AW82" s="329"/>
      <c r="AX82" s="314"/>
      <c r="AY82" s="329"/>
      <c r="AZ82" s="373"/>
      <c r="BA82" s="374"/>
    </row>
    <row r="83" s="9" customFormat="1" ht="15" customHeight="1" spans="1:53">
      <c r="A83" s="377">
        <v>45735</v>
      </c>
      <c r="B83" s="379">
        <v>1000026387</v>
      </c>
      <c r="C83" s="310"/>
      <c r="D83" s="310"/>
      <c r="E83" s="312"/>
      <c r="F83" s="312"/>
      <c r="G83" s="313"/>
      <c r="H83" s="314"/>
      <c r="I83" s="328"/>
      <c r="J83" s="328"/>
      <c r="K83" s="328"/>
      <c r="L83" s="329"/>
      <c r="M83" s="330"/>
      <c r="N83" s="314"/>
      <c r="O83" s="312"/>
      <c r="P83" s="329"/>
      <c r="Q83" s="314"/>
      <c r="R83" s="313"/>
      <c r="S83" s="313"/>
      <c r="T83" s="329"/>
      <c r="U83" s="341"/>
      <c r="V83" s="313"/>
      <c r="W83" s="313"/>
      <c r="X83" s="313">
        <v>60000</v>
      </c>
      <c r="Y83" s="341"/>
      <c r="Z83" s="329"/>
      <c r="AA83" s="358"/>
      <c r="AB83" s="348"/>
      <c r="AC83" s="357"/>
      <c r="AD83" s="328"/>
      <c r="AE83" s="328"/>
      <c r="AF83" s="373"/>
      <c r="AG83" s="313"/>
      <c r="AH83" s="330"/>
      <c r="AI83" s="314"/>
      <c r="AJ83" s="312"/>
      <c r="AK83" s="329"/>
      <c r="AL83" s="314"/>
      <c r="AM83" s="312"/>
      <c r="AN83" s="312"/>
      <c r="AO83" s="329"/>
      <c r="AP83" s="314"/>
      <c r="AQ83" s="312"/>
      <c r="AR83" s="312"/>
      <c r="AS83" s="329"/>
      <c r="AT83" s="314"/>
      <c r="AU83" s="312"/>
      <c r="AV83" s="312"/>
      <c r="AW83" s="329"/>
      <c r="AX83" s="314"/>
      <c r="AY83" s="329"/>
      <c r="AZ83" s="373"/>
      <c r="BA83" s="374"/>
    </row>
    <row r="84" s="9" customFormat="1" ht="15" customHeight="1" spans="1:53">
      <c r="A84" s="377">
        <v>45735</v>
      </c>
      <c r="B84" s="379">
        <v>1000026388</v>
      </c>
      <c r="C84" s="310"/>
      <c r="D84" s="310"/>
      <c r="E84" s="312"/>
      <c r="F84" s="312"/>
      <c r="G84" s="313"/>
      <c r="H84" s="314"/>
      <c r="I84" s="328"/>
      <c r="J84" s="328"/>
      <c r="K84" s="328"/>
      <c r="L84" s="329"/>
      <c r="M84" s="330"/>
      <c r="N84" s="314"/>
      <c r="O84" s="312"/>
      <c r="P84" s="329"/>
      <c r="Q84" s="314"/>
      <c r="R84" s="313"/>
      <c r="S84" s="313"/>
      <c r="T84" s="329"/>
      <c r="U84" s="341"/>
      <c r="V84" s="313"/>
      <c r="W84" s="313"/>
      <c r="X84" s="329"/>
      <c r="Y84" s="341"/>
      <c r="Z84" s="329"/>
      <c r="AA84" s="358"/>
      <c r="AB84" s="348"/>
      <c r="AC84" s="357"/>
      <c r="AD84" s="328">
        <v>30000</v>
      </c>
      <c r="AE84" s="328"/>
      <c r="AF84" s="373"/>
      <c r="AG84" s="313"/>
      <c r="AH84" s="330"/>
      <c r="AI84" s="314"/>
      <c r="AJ84" s="312"/>
      <c r="AK84" s="329"/>
      <c r="AL84" s="314"/>
      <c r="AM84" s="312"/>
      <c r="AN84" s="312"/>
      <c r="AO84" s="329"/>
      <c r="AP84" s="314"/>
      <c r="AQ84" s="312"/>
      <c r="AR84" s="312"/>
      <c r="AS84" s="329"/>
      <c r="AT84" s="314"/>
      <c r="AU84" s="312"/>
      <c r="AV84" s="312"/>
      <c r="AW84" s="329"/>
      <c r="AX84" s="314"/>
      <c r="AY84" s="329"/>
      <c r="AZ84" s="373"/>
      <c r="BA84" s="374"/>
    </row>
    <row r="85" s="9" customFormat="1" ht="15" customHeight="1" spans="1:53">
      <c r="A85" s="309">
        <v>45797</v>
      </c>
      <c r="B85" s="310">
        <v>1000028147</v>
      </c>
      <c r="C85" s="310"/>
      <c r="D85" s="310"/>
      <c r="E85" s="312"/>
      <c r="F85" s="312"/>
      <c r="G85" s="313"/>
      <c r="H85" s="314"/>
      <c r="I85" s="328">
        <v>50000</v>
      </c>
      <c r="J85" s="328"/>
      <c r="K85" s="328"/>
      <c r="L85" s="329"/>
      <c r="M85" s="330"/>
      <c r="N85" s="314"/>
      <c r="O85" s="312"/>
      <c r="P85" s="329"/>
      <c r="Q85" s="314"/>
      <c r="R85" s="313"/>
      <c r="S85" s="313"/>
      <c r="T85" s="329"/>
      <c r="U85" s="341"/>
      <c r="V85" s="313"/>
      <c r="W85" s="313"/>
      <c r="X85" s="329"/>
      <c r="Y85" s="341"/>
      <c r="Z85" s="329"/>
      <c r="AA85" s="358"/>
      <c r="AB85" s="348"/>
      <c r="AC85" s="357"/>
      <c r="AD85" s="328"/>
      <c r="AE85" s="328"/>
      <c r="AF85" s="373"/>
      <c r="AG85" s="313"/>
      <c r="AH85" s="330"/>
      <c r="AI85" s="314"/>
      <c r="AJ85" s="312"/>
      <c r="AK85" s="329"/>
      <c r="AL85" s="314"/>
      <c r="AM85" s="312"/>
      <c r="AN85" s="312"/>
      <c r="AO85" s="329"/>
      <c r="AP85" s="314"/>
      <c r="AQ85" s="312"/>
      <c r="AR85" s="312"/>
      <c r="AS85" s="329"/>
      <c r="AT85" s="314"/>
      <c r="AU85" s="312"/>
      <c r="AV85" s="312"/>
      <c r="AW85" s="329"/>
      <c r="AX85" s="314"/>
      <c r="AY85" s="329"/>
      <c r="AZ85" s="373"/>
      <c r="BA85" s="374"/>
    </row>
    <row r="86" s="9" customFormat="1" spans="1:53">
      <c r="A86" s="309">
        <v>45797</v>
      </c>
      <c r="B86" s="310">
        <v>1000028148</v>
      </c>
      <c r="C86" s="310"/>
      <c r="D86" s="310"/>
      <c r="E86" s="312"/>
      <c r="F86" s="312"/>
      <c r="G86" s="313"/>
      <c r="H86" s="314"/>
      <c r="I86" s="328"/>
      <c r="J86" s="328"/>
      <c r="K86" s="328"/>
      <c r="L86" s="329"/>
      <c r="M86" s="330"/>
      <c r="N86" s="314"/>
      <c r="O86" s="312">
        <v>70000</v>
      </c>
      <c r="P86" s="329"/>
      <c r="Q86" s="314"/>
      <c r="R86" s="313"/>
      <c r="S86" s="313"/>
      <c r="T86" s="329"/>
      <c r="U86" s="341"/>
      <c r="V86" s="313"/>
      <c r="W86" s="313"/>
      <c r="X86" s="329"/>
      <c r="Y86" s="341"/>
      <c r="Z86" s="329"/>
      <c r="AA86" s="358"/>
      <c r="AB86" s="348"/>
      <c r="AC86" s="357"/>
      <c r="AD86" s="328"/>
      <c r="AE86" s="328"/>
      <c r="AF86" s="328"/>
      <c r="AG86" s="363"/>
      <c r="AH86" s="364"/>
      <c r="AI86" s="314"/>
      <c r="AJ86" s="312"/>
      <c r="AK86" s="329"/>
      <c r="AL86" s="314"/>
      <c r="AM86" s="312"/>
      <c r="AN86" s="312"/>
      <c r="AO86" s="329"/>
      <c r="AP86" s="314"/>
      <c r="AQ86" s="312"/>
      <c r="AR86" s="312"/>
      <c r="AS86" s="329"/>
      <c r="AT86" s="314"/>
      <c r="AU86" s="312"/>
      <c r="AV86" s="312"/>
      <c r="AW86" s="329"/>
      <c r="AX86" s="314"/>
      <c r="AY86" s="329"/>
      <c r="AZ86" s="373"/>
      <c r="BA86" s="374"/>
    </row>
    <row r="87" s="9" customFormat="1" spans="1:53">
      <c r="A87" s="309">
        <v>45797</v>
      </c>
      <c r="B87" s="310">
        <v>1000028149</v>
      </c>
      <c r="C87" s="310"/>
      <c r="D87" s="310"/>
      <c r="E87" s="312"/>
      <c r="F87" s="312"/>
      <c r="G87" s="313"/>
      <c r="H87" s="314"/>
      <c r="I87" s="328"/>
      <c r="J87" s="328"/>
      <c r="K87" s="328"/>
      <c r="L87" s="329"/>
      <c r="M87" s="330"/>
      <c r="N87" s="314"/>
      <c r="O87" s="312"/>
      <c r="P87" s="329"/>
      <c r="Q87" s="314"/>
      <c r="R87" s="313"/>
      <c r="S87" s="313"/>
      <c r="T87" s="329"/>
      <c r="U87" s="341">
        <v>36000</v>
      </c>
      <c r="V87" s="313"/>
      <c r="W87" s="313"/>
      <c r="X87" s="329"/>
      <c r="Y87" s="341"/>
      <c r="Z87" s="329"/>
      <c r="AA87" s="358"/>
      <c r="AB87" s="348"/>
      <c r="AC87" s="357"/>
      <c r="AD87" s="328"/>
      <c r="AE87" s="328"/>
      <c r="AF87" s="328"/>
      <c r="AG87" s="363"/>
      <c r="AH87" s="364"/>
      <c r="AI87" s="314"/>
      <c r="AJ87" s="312"/>
      <c r="AK87" s="329"/>
      <c r="AL87" s="314"/>
      <c r="AM87" s="312"/>
      <c r="AN87" s="312"/>
      <c r="AO87" s="329"/>
      <c r="AP87" s="314"/>
      <c r="AQ87" s="312"/>
      <c r="AR87" s="312"/>
      <c r="AS87" s="329"/>
      <c r="AT87" s="314"/>
      <c r="AU87" s="312"/>
      <c r="AV87" s="312"/>
      <c r="AW87" s="329"/>
      <c r="AX87" s="314"/>
      <c r="AY87" s="329"/>
      <c r="AZ87" s="373"/>
      <c r="BA87" s="374"/>
    </row>
    <row r="88" s="9" customFormat="1" spans="1:53">
      <c r="A88" s="309">
        <v>45797</v>
      </c>
      <c r="B88" s="310">
        <v>1000028150</v>
      </c>
      <c r="C88" s="310"/>
      <c r="D88" s="310"/>
      <c r="E88" s="312"/>
      <c r="F88" s="312"/>
      <c r="G88" s="313"/>
      <c r="H88" s="314"/>
      <c r="I88" s="328"/>
      <c r="J88" s="328"/>
      <c r="K88" s="328"/>
      <c r="L88" s="329"/>
      <c r="M88" s="330"/>
      <c r="N88" s="314"/>
      <c r="O88" s="312"/>
      <c r="P88" s="329"/>
      <c r="Q88" s="314"/>
      <c r="R88" s="313"/>
      <c r="S88" s="313"/>
      <c r="T88" s="329"/>
      <c r="U88" s="341"/>
      <c r="V88" s="313">
        <v>36000</v>
      </c>
      <c r="W88" s="313"/>
      <c r="X88" s="329"/>
      <c r="Y88" s="341"/>
      <c r="Z88" s="329"/>
      <c r="AA88" s="358"/>
      <c r="AB88" s="348"/>
      <c r="AC88" s="357"/>
      <c r="AD88" s="328"/>
      <c r="AE88" s="328"/>
      <c r="AF88" s="328"/>
      <c r="AG88" s="363"/>
      <c r="AH88" s="364"/>
      <c r="AI88" s="314"/>
      <c r="AJ88" s="312"/>
      <c r="AK88" s="329"/>
      <c r="AL88" s="314"/>
      <c r="AM88" s="312"/>
      <c r="AN88" s="312"/>
      <c r="AO88" s="329"/>
      <c r="AP88" s="314"/>
      <c r="AQ88" s="312"/>
      <c r="AR88" s="312"/>
      <c r="AS88" s="329"/>
      <c r="AT88" s="314"/>
      <c r="AU88" s="312"/>
      <c r="AV88" s="312"/>
      <c r="AW88" s="329"/>
      <c r="AX88" s="314"/>
      <c r="AY88" s="329"/>
      <c r="AZ88" s="373"/>
      <c r="BA88" s="374"/>
    </row>
    <row r="89" s="9" customFormat="1" spans="1:53">
      <c r="A89" s="309">
        <v>45797</v>
      </c>
      <c r="B89" s="310">
        <v>1000028151</v>
      </c>
      <c r="C89" s="310"/>
      <c r="D89" s="310"/>
      <c r="E89" s="312"/>
      <c r="F89" s="312"/>
      <c r="G89" s="313"/>
      <c r="H89" s="314"/>
      <c r="I89" s="328"/>
      <c r="J89" s="328"/>
      <c r="K89" s="328"/>
      <c r="L89" s="329"/>
      <c r="M89" s="330"/>
      <c r="N89" s="314"/>
      <c r="O89" s="312"/>
      <c r="P89" s="329"/>
      <c r="Q89" s="314"/>
      <c r="R89" s="313"/>
      <c r="S89" s="313"/>
      <c r="T89" s="329"/>
      <c r="U89" s="341"/>
      <c r="V89" s="313"/>
      <c r="W89" s="313">
        <v>33000</v>
      </c>
      <c r="X89" s="329"/>
      <c r="Y89" s="341"/>
      <c r="Z89" s="329"/>
      <c r="AA89" s="358"/>
      <c r="AB89" s="348"/>
      <c r="AC89" s="357"/>
      <c r="AD89" s="328"/>
      <c r="AE89" s="328"/>
      <c r="AF89" s="328"/>
      <c r="AG89" s="363"/>
      <c r="AH89" s="364"/>
      <c r="AI89" s="314"/>
      <c r="AJ89" s="312"/>
      <c r="AK89" s="329"/>
      <c r="AL89" s="314"/>
      <c r="AM89" s="312"/>
      <c r="AN89" s="312"/>
      <c r="AO89" s="329"/>
      <c r="AP89" s="314"/>
      <c r="AQ89" s="312"/>
      <c r="AR89" s="312"/>
      <c r="AS89" s="329"/>
      <c r="AT89" s="314"/>
      <c r="AU89" s="312"/>
      <c r="AV89" s="312"/>
      <c r="AW89" s="329"/>
      <c r="AX89" s="314"/>
      <c r="AY89" s="329"/>
      <c r="AZ89" s="373"/>
      <c r="BA89" s="374"/>
    </row>
    <row r="90" s="9" customFormat="1" spans="1:53">
      <c r="A90" s="309">
        <v>45797</v>
      </c>
      <c r="B90" s="310">
        <v>1000028152</v>
      </c>
      <c r="C90" s="310"/>
      <c r="D90" s="310"/>
      <c r="E90" s="312"/>
      <c r="F90" s="312"/>
      <c r="G90" s="313"/>
      <c r="H90" s="314"/>
      <c r="I90" s="328"/>
      <c r="J90" s="328"/>
      <c r="K90" s="328"/>
      <c r="L90" s="329"/>
      <c r="M90" s="330"/>
      <c r="N90" s="314"/>
      <c r="O90" s="312"/>
      <c r="P90" s="329"/>
      <c r="Q90" s="314"/>
      <c r="R90" s="313"/>
      <c r="S90" s="313"/>
      <c r="T90" s="329"/>
      <c r="U90" s="341"/>
      <c r="V90" s="313"/>
      <c r="W90" s="313"/>
      <c r="X90" s="329">
        <v>30000</v>
      </c>
      <c r="Y90" s="341"/>
      <c r="Z90" s="329"/>
      <c r="AA90" s="358"/>
      <c r="AB90" s="348"/>
      <c r="AC90" s="357"/>
      <c r="AD90" s="328"/>
      <c r="AE90" s="328"/>
      <c r="AF90" s="328"/>
      <c r="AG90" s="363"/>
      <c r="AH90" s="364"/>
      <c r="AI90" s="314"/>
      <c r="AJ90" s="312"/>
      <c r="AK90" s="329"/>
      <c r="AL90" s="314"/>
      <c r="AM90" s="312"/>
      <c r="AN90" s="312"/>
      <c r="AO90" s="329"/>
      <c r="AP90" s="314"/>
      <c r="AQ90" s="312"/>
      <c r="AR90" s="312"/>
      <c r="AS90" s="329"/>
      <c r="AT90" s="314"/>
      <c r="AU90" s="312"/>
      <c r="AV90" s="312"/>
      <c r="AW90" s="329"/>
      <c r="AX90" s="314"/>
      <c r="AY90" s="329"/>
      <c r="AZ90" s="373"/>
      <c r="BA90" s="374"/>
    </row>
    <row r="91" customFormat="1" ht="36" spans="1:53">
      <c r="A91" s="309">
        <v>45821</v>
      </c>
      <c r="B91" s="310">
        <v>1000029007</v>
      </c>
      <c r="C91" s="310">
        <v>92107</v>
      </c>
      <c r="D91" s="310" t="s">
        <v>2064</v>
      </c>
      <c r="E91" s="328">
        <v>46779</v>
      </c>
      <c r="F91" s="312" t="s">
        <v>54</v>
      </c>
      <c r="G91" s="313" t="s">
        <v>2075</v>
      </c>
      <c r="H91" s="314"/>
      <c r="I91" s="328"/>
      <c r="J91" s="328"/>
      <c r="K91" s="328"/>
      <c r="L91" s="329">
        <v>46779</v>
      </c>
      <c r="M91" s="330"/>
      <c r="N91" s="314"/>
      <c r="O91" s="312"/>
      <c r="P91" s="329"/>
      <c r="Q91" s="314"/>
      <c r="R91" s="313"/>
      <c r="S91" s="313"/>
      <c r="T91" s="329"/>
      <c r="U91" s="341"/>
      <c r="V91" s="313"/>
      <c r="W91" s="313"/>
      <c r="X91" s="329"/>
      <c r="Y91" s="341"/>
      <c r="Z91" s="329"/>
      <c r="AA91" s="434" t="s">
        <v>2076</v>
      </c>
      <c r="AB91" s="348"/>
      <c r="AC91" s="357"/>
      <c r="AD91" s="328"/>
      <c r="AE91" s="328"/>
      <c r="AF91" s="328"/>
      <c r="AG91" s="363"/>
      <c r="AH91" s="364"/>
      <c r="AI91" s="314"/>
      <c r="AJ91" s="312"/>
      <c r="AK91" s="329"/>
      <c r="AL91" s="314"/>
      <c r="AM91" s="312"/>
      <c r="AN91" s="312"/>
      <c r="AO91" s="329"/>
      <c r="AP91" s="314"/>
      <c r="AQ91" s="312"/>
      <c r="AR91" s="312"/>
      <c r="AS91" s="329"/>
      <c r="AT91" s="314"/>
      <c r="AU91" s="312"/>
      <c r="AV91" s="312"/>
      <c r="AW91" s="329"/>
      <c r="AX91" s="314"/>
      <c r="AY91" s="329"/>
      <c r="AZ91" s="373"/>
      <c r="BA91" s="374"/>
    </row>
    <row r="92" s="9" customFormat="1" ht="15" spans="1:53">
      <c r="A92" s="309">
        <v>45825</v>
      </c>
      <c r="B92" s="379">
        <v>1000029052</v>
      </c>
      <c r="C92" s="380">
        <v>92108</v>
      </c>
      <c r="D92" s="310" t="s">
        <v>2052</v>
      </c>
      <c r="E92" s="312">
        <v>50000</v>
      </c>
      <c r="F92" s="312" t="s">
        <v>2053</v>
      </c>
      <c r="G92" s="313" t="s">
        <v>2075</v>
      </c>
      <c r="H92" s="314"/>
      <c r="I92" s="328"/>
      <c r="J92" s="328"/>
      <c r="K92" s="328"/>
      <c r="L92" s="329"/>
      <c r="M92" s="330"/>
      <c r="N92" s="314"/>
      <c r="O92" s="312"/>
      <c r="P92" s="329"/>
      <c r="Q92" s="314"/>
      <c r="R92" s="313"/>
      <c r="S92" s="313"/>
      <c r="T92" s="329"/>
      <c r="U92" s="341"/>
      <c r="V92" s="313"/>
      <c r="W92" s="313"/>
      <c r="X92" s="329"/>
      <c r="Y92" s="341"/>
      <c r="Z92" s="329"/>
      <c r="AA92" s="358"/>
      <c r="AB92" s="348"/>
      <c r="AC92" s="357"/>
      <c r="AD92" s="328"/>
      <c r="AE92" s="328"/>
      <c r="AF92" s="328"/>
      <c r="AG92" s="363"/>
      <c r="AH92" s="364"/>
      <c r="AI92" s="314"/>
      <c r="AJ92" s="312">
        <v>50000</v>
      </c>
      <c r="AK92" s="329"/>
      <c r="AL92" s="314"/>
      <c r="AM92" s="312"/>
      <c r="AN92" s="312"/>
      <c r="AO92" s="329"/>
      <c r="AP92" s="314"/>
      <c r="AQ92" s="312"/>
      <c r="AR92" s="312"/>
      <c r="AS92" s="329"/>
      <c r="AT92" s="314"/>
      <c r="AU92" s="312"/>
      <c r="AV92" s="312"/>
      <c r="AW92" s="329"/>
      <c r="AX92" s="314"/>
      <c r="AY92" s="329"/>
      <c r="AZ92" s="373"/>
      <c r="BA92" s="374"/>
    </row>
    <row r="93" s="293" customFormat="1" ht="15" spans="1:53">
      <c r="A93" s="377">
        <v>45873</v>
      </c>
      <c r="B93" s="381">
        <v>1000030697</v>
      </c>
      <c r="C93" s="310">
        <v>92107</v>
      </c>
      <c r="D93" s="310" t="s">
        <v>2047</v>
      </c>
      <c r="E93" s="312">
        <v>30000</v>
      </c>
      <c r="F93" s="312" t="s">
        <v>2048</v>
      </c>
      <c r="G93" s="313" t="s">
        <v>2077</v>
      </c>
      <c r="H93" s="314"/>
      <c r="I93" s="328">
        <v>30000</v>
      </c>
      <c r="J93" s="328"/>
      <c r="K93" s="328"/>
      <c r="L93" s="329"/>
      <c r="M93" s="330"/>
      <c r="N93" s="314"/>
      <c r="O93" s="312"/>
      <c r="P93" s="329"/>
      <c r="Q93" s="314"/>
      <c r="R93" s="313"/>
      <c r="S93" s="313"/>
      <c r="T93" s="329"/>
      <c r="U93" s="341"/>
      <c r="V93" s="313"/>
      <c r="W93" s="313"/>
      <c r="X93" s="329"/>
      <c r="Y93" s="341"/>
      <c r="Z93" s="329"/>
      <c r="AA93" s="356"/>
      <c r="AB93" s="348"/>
      <c r="AC93" s="435"/>
      <c r="AD93" s="436"/>
      <c r="AE93" s="436"/>
      <c r="AF93" s="436"/>
      <c r="AG93" s="450"/>
      <c r="AH93" s="330"/>
      <c r="AI93" s="314"/>
      <c r="AJ93" s="312"/>
      <c r="AK93" s="329"/>
      <c r="AL93" s="314"/>
      <c r="AM93" s="312"/>
      <c r="AN93" s="312"/>
      <c r="AO93" s="329"/>
      <c r="AP93" s="314"/>
      <c r="AQ93" s="312"/>
      <c r="AR93" s="312"/>
      <c r="AS93" s="329"/>
      <c r="AT93" s="314"/>
      <c r="AU93" s="312"/>
      <c r="AV93" s="312"/>
      <c r="AW93" s="329"/>
      <c r="AX93" s="314"/>
      <c r="AY93" s="329"/>
      <c r="AZ93" s="328"/>
      <c r="BA93" s="374"/>
    </row>
    <row r="94" s="293" customFormat="1" ht="15" spans="1:53">
      <c r="A94" s="377">
        <v>45873</v>
      </c>
      <c r="B94" s="382">
        <v>1000030698</v>
      </c>
      <c r="C94" s="310">
        <v>92107</v>
      </c>
      <c r="D94" s="310" t="s">
        <v>2047</v>
      </c>
      <c r="E94" s="312">
        <v>30000</v>
      </c>
      <c r="F94" s="312" t="s">
        <v>2063</v>
      </c>
      <c r="G94" s="313" t="s">
        <v>2077</v>
      </c>
      <c r="H94" s="314"/>
      <c r="I94" s="328"/>
      <c r="J94" s="328"/>
      <c r="K94" s="328">
        <v>30000</v>
      </c>
      <c r="L94" s="329"/>
      <c r="M94" s="330"/>
      <c r="N94" s="314"/>
      <c r="O94" s="312"/>
      <c r="P94" s="329"/>
      <c r="Q94" s="314"/>
      <c r="R94" s="313"/>
      <c r="S94" s="313"/>
      <c r="T94" s="329"/>
      <c r="U94" s="341"/>
      <c r="V94" s="313"/>
      <c r="W94" s="313"/>
      <c r="X94" s="329"/>
      <c r="Y94" s="341"/>
      <c r="Z94" s="329"/>
      <c r="AA94" s="356"/>
      <c r="AB94" s="348"/>
      <c r="AC94" s="435"/>
      <c r="AD94" s="436"/>
      <c r="AE94" s="436"/>
      <c r="AF94" s="436"/>
      <c r="AG94" s="450"/>
      <c r="AH94" s="330"/>
      <c r="AI94" s="314"/>
      <c r="AJ94" s="312"/>
      <c r="AK94" s="329"/>
      <c r="AL94" s="314"/>
      <c r="AM94" s="312"/>
      <c r="AN94" s="312"/>
      <c r="AO94" s="329"/>
      <c r="AP94" s="314"/>
      <c r="AQ94" s="312"/>
      <c r="AR94" s="312"/>
      <c r="AS94" s="329"/>
      <c r="AT94" s="314"/>
      <c r="AU94" s="312"/>
      <c r="AV94" s="312"/>
      <c r="AW94" s="329"/>
      <c r="AX94" s="314"/>
      <c r="AY94" s="329"/>
      <c r="AZ94" s="328"/>
      <c r="BA94" s="374"/>
    </row>
    <row r="95" s="293" customFormat="1" ht="15" spans="1:53">
      <c r="A95" s="377">
        <v>45873</v>
      </c>
      <c r="B95" s="381">
        <v>1000030699</v>
      </c>
      <c r="C95" s="310">
        <v>92107</v>
      </c>
      <c r="D95" s="310" t="s">
        <v>2052</v>
      </c>
      <c r="E95" s="312">
        <v>80000</v>
      </c>
      <c r="F95" s="312" t="s">
        <v>2068</v>
      </c>
      <c r="G95" s="313" t="s">
        <v>2077</v>
      </c>
      <c r="H95" s="314"/>
      <c r="I95" s="328"/>
      <c r="J95" s="328"/>
      <c r="K95" s="328"/>
      <c r="L95" s="329"/>
      <c r="M95" s="330"/>
      <c r="N95" s="314"/>
      <c r="O95" s="312">
        <v>80000</v>
      </c>
      <c r="P95" s="329"/>
      <c r="Q95" s="314"/>
      <c r="R95" s="313"/>
      <c r="S95" s="313"/>
      <c r="T95" s="329"/>
      <c r="U95" s="341"/>
      <c r="V95" s="313"/>
      <c r="W95" s="313"/>
      <c r="X95" s="329"/>
      <c r="Y95" s="341"/>
      <c r="Z95" s="329"/>
      <c r="AA95" s="356"/>
      <c r="AB95" s="348"/>
      <c r="AC95" s="435"/>
      <c r="AD95" s="436"/>
      <c r="AE95" s="436"/>
      <c r="AF95" s="436"/>
      <c r="AG95" s="450"/>
      <c r="AH95" s="330"/>
      <c r="AI95" s="314"/>
      <c r="AJ95" s="312"/>
      <c r="AK95" s="329"/>
      <c r="AL95" s="314"/>
      <c r="AM95" s="312"/>
      <c r="AN95" s="312"/>
      <c r="AO95" s="329"/>
      <c r="AP95" s="314"/>
      <c r="AQ95" s="312"/>
      <c r="AR95" s="312"/>
      <c r="AS95" s="329"/>
      <c r="AT95" s="314"/>
      <c r="AU95" s="312"/>
      <c r="AV95" s="312"/>
      <c r="AW95" s="329"/>
      <c r="AX95" s="314"/>
      <c r="AY95" s="329"/>
      <c r="AZ95" s="328"/>
      <c r="BA95" s="374"/>
    </row>
    <row r="96" s="9" customFormat="1" ht="15" spans="1:53">
      <c r="A96" s="377">
        <v>45916</v>
      </c>
      <c r="B96" s="379">
        <v>1000032139</v>
      </c>
      <c r="C96" s="380">
        <v>92108</v>
      </c>
      <c r="D96" s="310" t="s">
        <v>2047</v>
      </c>
      <c r="E96" s="312">
        <v>30000</v>
      </c>
      <c r="F96" s="312" t="s">
        <v>2048</v>
      </c>
      <c r="G96" s="313" t="s">
        <v>2077</v>
      </c>
      <c r="H96" s="383"/>
      <c r="I96" s="373"/>
      <c r="J96" s="373"/>
      <c r="K96" s="373"/>
      <c r="L96" s="410"/>
      <c r="M96" s="364"/>
      <c r="N96" s="383"/>
      <c r="O96" s="409"/>
      <c r="P96" s="410"/>
      <c r="Q96" s="383"/>
      <c r="R96" s="363"/>
      <c r="S96" s="363"/>
      <c r="T96" s="410"/>
      <c r="U96" s="424"/>
      <c r="V96" s="363"/>
      <c r="W96" s="363"/>
      <c r="X96" s="410"/>
      <c r="Y96" s="424"/>
      <c r="Z96" s="410"/>
      <c r="AA96" s="358"/>
      <c r="AB96" s="348"/>
      <c r="AC96" s="435"/>
      <c r="AD96" s="437">
        <v>30000</v>
      </c>
      <c r="AE96" s="436"/>
      <c r="AF96" s="436"/>
      <c r="AG96" s="451"/>
      <c r="AH96" s="364"/>
      <c r="AI96" s="314"/>
      <c r="AJ96" s="409"/>
      <c r="AK96" s="329"/>
      <c r="AL96" s="314"/>
      <c r="AM96" s="312"/>
      <c r="AN96" s="312"/>
      <c r="AO96" s="329"/>
      <c r="AP96" s="314"/>
      <c r="AQ96" s="312"/>
      <c r="AR96" s="312"/>
      <c r="AS96" s="329"/>
      <c r="AT96" s="314"/>
      <c r="AU96" s="312"/>
      <c r="AV96" s="312"/>
      <c r="AW96" s="329"/>
      <c r="AX96" s="314"/>
      <c r="AY96" s="329"/>
      <c r="AZ96" s="373"/>
      <c r="BA96" s="374"/>
    </row>
    <row r="97" ht="15" spans="1:53">
      <c r="A97" s="384">
        <v>46007</v>
      </c>
      <c r="B97" s="385">
        <v>1000034981</v>
      </c>
      <c r="C97" s="386">
        <v>92107</v>
      </c>
      <c r="D97" s="387" t="s">
        <v>2047</v>
      </c>
      <c r="E97" s="388">
        <v>30000</v>
      </c>
      <c r="F97" s="388" t="s">
        <v>2048</v>
      </c>
      <c r="G97" s="389" t="s">
        <v>2077</v>
      </c>
      <c r="H97" s="390"/>
      <c r="I97" s="411">
        <v>30000</v>
      </c>
      <c r="J97" s="411"/>
      <c r="K97" s="411"/>
      <c r="L97" s="412"/>
      <c r="M97" s="331"/>
      <c r="N97" s="390"/>
      <c r="O97" s="393"/>
      <c r="P97" s="412"/>
      <c r="Q97" s="390"/>
      <c r="R97" s="394"/>
      <c r="S97" s="394"/>
      <c r="T97" s="412"/>
      <c r="U97" s="425"/>
      <c r="V97" s="394"/>
      <c r="W97" s="394"/>
      <c r="X97" s="412"/>
      <c r="Y97" s="425"/>
      <c r="Z97" s="412"/>
      <c r="AA97" s="438"/>
      <c r="AB97" s="348"/>
      <c r="AC97" s="439"/>
      <c r="AD97" s="440"/>
      <c r="AE97" s="441"/>
      <c r="AF97" s="441"/>
      <c r="AG97" s="452"/>
      <c r="AH97" s="331"/>
      <c r="AI97" s="453"/>
      <c r="AJ97" s="393"/>
      <c r="AK97" s="423"/>
      <c r="AL97" s="453"/>
      <c r="AM97" s="388"/>
      <c r="AN97" s="388"/>
      <c r="AO97" s="423"/>
      <c r="AP97" s="453"/>
      <c r="AQ97" s="388"/>
      <c r="AR97" s="388"/>
      <c r="AS97" s="423"/>
      <c r="AT97" s="453"/>
      <c r="AU97" s="388"/>
      <c r="AV97" s="388"/>
      <c r="AW97" s="423"/>
      <c r="AX97" s="453"/>
      <c r="AY97" s="423"/>
      <c r="AZ97" s="411"/>
      <c r="BA97" s="462"/>
    </row>
    <row r="98" spans="1:53">
      <c r="A98" s="309"/>
      <c r="B98" s="310"/>
      <c r="C98" s="310"/>
      <c r="D98" s="310"/>
      <c r="E98" s="312"/>
      <c r="F98" s="312"/>
      <c r="G98" s="313"/>
      <c r="H98" s="314"/>
      <c r="I98" s="328"/>
      <c r="J98" s="328"/>
      <c r="K98" s="328"/>
      <c r="L98" s="329"/>
      <c r="M98" s="330"/>
      <c r="N98" s="314"/>
      <c r="O98" s="312"/>
      <c r="P98" s="329"/>
      <c r="Q98" s="314"/>
      <c r="R98" s="313"/>
      <c r="S98" s="313"/>
      <c r="T98" s="329"/>
      <c r="U98" s="341"/>
      <c r="V98" s="313"/>
      <c r="W98" s="313"/>
      <c r="X98" s="329"/>
      <c r="Y98" s="341"/>
      <c r="Z98" s="329"/>
      <c r="AA98" s="358"/>
      <c r="AB98" s="348"/>
      <c r="AC98" s="435"/>
      <c r="AD98" s="436"/>
      <c r="AE98" s="436"/>
      <c r="AF98" s="436"/>
      <c r="AG98" s="451"/>
      <c r="AH98" s="364"/>
      <c r="AI98" s="314"/>
      <c r="AJ98" s="312"/>
      <c r="AK98" s="329"/>
      <c r="AL98" s="314"/>
      <c r="AM98" s="312"/>
      <c r="AN98" s="312"/>
      <c r="AO98" s="329"/>
      <c r="AP98" s="314"/>
      <c r="AQ98" s="312"/>
      <c r="AR98" s="312"/>
      <c r="AS98" s="329"/>
      <c r="AT98" s="314"/>
      <c r="AU98" s="312"/>
      <c r="AV98" s="312"/>
      <c r="AW98" s="329"/>
      <c r="AX98" s="314"/>
      <c r="AY98" s="329"/>
      <c r="AZ98" s="373"/>
      <c r="BA98" s="463"/>
    </row>
    <row r="99" s="294" customFormat="1" ht="14.25" spans="1:53">
      <c r="A99" s="391"/>
      <c r="B99" s="392"/>
      <c r="C99" s="392"/>
      <c r="D99" s="392" t="s">
        <v>2078</v>
      </c>
      <c r="E99" s="393"/>
      <c r="F99" s="393"/>
      <c r="G99" s="394"/>
      <c r="H99" s="390">
        <v>288063</v>
      </c>
      <c r="I99" s="411">
        <f>-H102</f>
        <v>5879</v>
      </c>
      <c r="J99" s="411">
        <v>113692</v>
      </c>
      <c r="K99" s="411">
        <v>3333</v>
      </c>
      <c r="L99" s="412">
        <v>46544</v>
      </c>
      <c r="M99" s="331">
        <v>0</v>
      </c>
      <c r="N99" s="390">
        <v>415379</v>
      </c>
      <c r="O99" s="393">
        <v>3333</v>
      </c>
      <c r="P99" s="412">
        <v>20280</v>
      </c>
      <c r="Q99" s="390">
        <v>108140</v>
      </c>
      <c r="R99" s="394">
        <v>109429</v>
      </c>
      <c r="S99" s="394">
        <v>106861</v>
      </c>
      <c r="T99" s="412">
        <v>106922</v>
      </c>
      <c r="U99" s="425">
        <v>0</v>
      </c>
      <c r="V99" s="394">
        <v>0</v>
      </c>
      <c r="W99" s="394">
        <v>0</v>
      </c>
      <c r="X99" s="412">
        <v>0</v>
      </c>
      <c r="Y99" s="425">
        <v>62</v>
      </c>
      <c r="Z99" s="412">
        <v>0</v>
      </c>
      <c r="AA99" s="438"/>
      <c r="AB99" s="442"/>
      <c r="AC99" s="443">
        <v>171646</v>
      </c>
      <c r="AD99" s="443">
        <v>0</v>
      </c>
      <c r="AE99" s="443">
        <v>53579</v>
      </c>
      <c r="AF99" s="443">
        <v>0</v>
      </c>
      <c r="AG99" s="454">
        <v>9800</v>
      </c>
      <c r="AH99" s="455">
        <v>217581</v>
      </c>
      <c r="AI99" s="456">
        <v>217581</v>
      </c>
      <c r="AJ99" s="457">
        <v>0</v>
      </c>
      <c r="AK99" s="458">
        <v>12644</v>
      </c>
      <c r="AL99" s="456">
        <v>49707.25</v>
      </c>
      <c r="AM99" s="457">
        <v>49835.25</v>
      </c>
      <c r="AN99" s="457">
        <v>76623.25</v>
      </c>
      <c r="AO99" s="458">
        <v>49215.25</v>
      </c>
      <c r="AP99" s="456">
        <v>0</v>
      </c>
      <c r="AQ99" s="457">
        <v>0</v>
      </c>
      <c r="AR99" s="457">
        <v>0</v>
      </c>
      <c r="AS99" s="458">
        <v>0</v>
      </c>
      <c r="AT99" s="456">
        <v>3161</v>
      </c>
      <c r="AU99" s="457">
        <v>3161</v>
      </c>
      <c r="AV99" s="457">
        <v>3161</v>
      </c>
      <c r="AW99" s="458">
        <v>3161</v>
      </c>
      <c r="AX99" s="456">
        <v>22</v>
      </c>
      <c r="AY99" s="458">
        <v>0</v>
      </c>
      <c r="AZ99" s="411"/>
      <c r="BA99" s="464"/>
    </row>
    <row r="100" spans="1:53">
      <c r="A100" s="395"/>
      <c r="B100" s="396"/>
      <c r="C100" s="396"/>
      <c r="D100" s="396"/>
      <c r="E100" s="397"/>
      <c r="F100" s="397"/>
      <c r="G100" s="398" t="s">
        <v>2079</v>
      </c>
      <c r="H100" s="399">
        <f t="shared" ref="H100:AA100" si="0">SUM(H5:H98)</f>
        <v>300000</v>
      </c>
      <c r="I100" s="413">
        <f t="shared" si="0"/>
        <v>160000</v>
      </c>
      <c r="J100" s="414">
        <f t="shared" si="0"/>
        <v>110000</v>
      </c>
      <c r="K100" s="414">
        <f t="shared" si="0"/>
        <v>90000</v>
      </c>
      <c r="L100" s="415">
        <f t="shared" si="0"/>
        <v>116803</v>
      </c>
      <c r="M100" s="416">
        <f t="shared" si="0"/>
        <v>790024</v>
      </c>
      <c r="N100" s="399">
        <f t="shared" si="0"/>
        <v>430000</v>
      </c>
      <c r="O100" s="414">
        <f t="shared" si="0"/>
        <v>250000</v>
      </c>
      <c r="P100" s="415">
        <f t="shared" si="0"/>
        <v>0</v>
      </c>
      <c r="Q100" s="399">
        <f t="shared" si="0"/>
        <v>120000</v>
      </c>
      <c r="R100" s="414">
        <f t="shared" si="0"/>
        <v>120000</v>
      </c>
      <c r="S100" s="414">
        <f t="shared" si="0"/>
        <v>120000</v>
      </c>
      <c r="T100" s="415">
        <f t="shared" si="0"/>
        <v>120000</v>
      </c>
      <c r="U100" s="426">
        <f t="shared" si="0"/>
        <v>116000</v>
      </c>
      <c r="V100" s="427">
        <f t="shared" si="0"/>
        <v>116000</v>
      </c>
      <c r="W100" s="427">
        <f t="shared" si="0"/>
        <v>113000</v>
      </c>
      <c r="X100" s="428">
        <f t="shared" si="0"/>
        <v>110000</v>
      </c>
      <c r="Y100" s="399">
        <f t="shared" si="0"/>
        <v>300</v>
      </c>
      <c r="Z100" s="415">
        <f t="shared" si="0"/>
        <v>0</v>
      </c>
      <c r="AA100" s="444"/>
      <c r="AB100" s="348"/>
      <c r="AC100" s="445">
        <f>SUM(AC5:AC98)</f>
        <v>190000</v>
      </c>
      <c r="AD100" s="446">
        <f t="shared" ref="AC100:AS100" si="1">SUM(AD5:AD98)</f>
        <v>60000</v>
      </c>
      <c r="AE100" s="446">
        <f t="shared" si="1"/>
        <v>60000</v>
      </c>
      <c r="AF100" s="446">
        <f t="shared" si="1"/>
        <v>30000</v>
      </c>
      <c r="AG100" s="459">
        <f t="shared" si="1"/>
        <v>30000</v>
      </c>
      <c r="AH100" s="416">
        <f t="shared" si="1"/>
        <v>260000</v>
      </c>
      <c r="AI100" s="399">
        <f t="shared" si="1"/>
        <v>260000</v>
      </c>
      <c r="AJ100" s="414">
        <f t="shared" si="1"/>
        <v>50000</v>
      </c>
      <c r="AK100" s="415">
        <f t="shared" si="1"/>
        <v>3000</v>
      </c>
      <c r="AL100" s="399">
        <f t="shared" si="1"/>
        <v>50000</v>
      </c>
      <c r="AM100" s="414">
        <f t="shared" si="1"/>
        <v>50000</v>
      </c>
      <c r="AN100" s="414">
        <f t="shared" si="1"/>
        <v>101000</v>
      </c>
      <c r="AO100" s="415">
        <f t="shared" si="1"/>
        <v>50000</v>
      </c>
      <c r="AP100" s="399">
        <f t="shared" si="1"/>
        <v>20000</v>
      </c>
      <c r="AQ100" s="414">
        <f t="shared" si="1"/>
        <v>20000</v>
      </c>
      <c r="AR100" s="414">
        <f t="shared" si="1"/>
        <v>0</v>
      </c>
      <c r="AS100" s="415">
        <f t="shared" si="1"/>
        <v>20000</v>
      </c>
      <c r="AT100" s="399">
        <f t="shared" ref="AT100:AZ100" si="2">SUM(AT5:AT98)</f>
        <v>750</v>
      </c>
      <c r="AU100" s="414">
        <f t="shared" si="2"/>
        <v>750</v>
      </c>
      <c r="AV100" s="414">
        <f t="shared" si="2"/>
        <v>750</v>
      </c>
      <c r="AW100" s="415">
        <f t="shared" si="2"/>
        <v>750</v>
      </c>
      <c r="AX100" s="399">
        <f t="shared" si="2"/>
        <v>300</v>
      </c>
      <c r="AY100" s="415">
        <f t="shared" si="2"/>
        <v>0</v>
      </c>
      <c r="AZ100" s="417">
        <f t="shared" si="2"/>
        <v>0</v>
      </c>
      <c r="BA100" s="465"/>
    </row>
    <row r="101" spans="1:53">
      <c r="A101" s="395"/>
      <c r="B101" s="400"/>
      <c r="C101" s="400"/>
      <c r="D101" s="400"/>
      <c r="E101" s="397"/>
      <c r="F101" s="397"/>
      <c r="G101" s="401" t="s">
        <v>2080</v>
      </c>
      <c r="H101" s="399">
        <f>'92107'!AI288+H99</f>
        <v>305879</v>
      </c>
      <c r="I101" s="413">
        <f>'92107'!AJ288+I99</f>
        <v>116117</v>
      </c>
      <c r="J101" s="417">
        <f>'92107'!AK288+J99</f>
        <v>113692</v>
      </c>
      <c r="K101" s="417">
        <f>'92107'!AL288-J102+K99</f>
        <v>83807</v>
      </c>
      <c r="L101" s="415">
        <f>'92107'!AN288+L99</f>
        <v>342215</v>
      </c>
      <c r="M101" s="416">
        <f>H100+J100+K100+L100</f>
        <v>616803</v>
      </c>
      <c r="N101" s="399">
        <f>'92107'!AO288+N99</f>
        <v>429507</v>
      </c>
      <c r="O101" s="414">
        <f>'92107'!AP288+O99</f>
        <v>235880</v>
      </c>
      <c r="P101" s="415">
        <f>'92107'!AR288+P99</f>
        <v>26380</v>
      </c>
      <c r="Q101" s="426">
        <f>'92107'!AT288+Q99</f>
        <v>114661.083333333</v>
      </c>
      <c r="R101" s="429">
        <f>'92107'!AU288+R99</f>
        <v>115950.083333333</v>
      </c>
      <c r="S101" s="429">
        <f>'92107'!AV288+S99</f>
        <v>113381.083333333</v>
      </c>
      <c r="T101" s="428">
        <f>'92107'!AW288+T99</f>
        <v>114608.75</v>
      </c>
      <c r="U101" s="430">
        <f>'92107'!AX288</f>
        <v>119251.833333333</v>
      </c>
      <c r="V101" s="429">
        <f>'92107'!AY288</f>
        <v>117995.833333333</v>
      </c>
      <c r="W101" s="429">
        <f>'92107'!AZ288</f>
        <v>117875.833333333</v>
      </c>
      <c r="X101" s="428">
        <f>'92107'!BA288</f>
        <v>112514.5</v>
      </c>
      <c r="Y101" s="447">
        <f>'92107'!BG288+Y99</f>
        <v>747</v>
      </c>
      <c r="Z101" s="415">
        <f>'92107'!BH288</f>
        <v>0</v>
      </c>
      <c r="AA101" s="444"/>
      <c r="AB101" s="348"/>
      <c r="AC101" s="399">
        <f>'92108'!AD111+AC99</f>
        <v>198988</v>
      </c>
      <c r="AD101" s="417">
        <f>'92108'!AE111+AD99</f>
        <v>22676</v>
      </c>
      <c r="AE101" s="417">
        <f>'92108'!AF111+AE99</f>
        <v>57415</v>
      </c>
      <c r="AF101" s="417">
        <f>'92108'!AG111+AF99</f>
        <v>20017</v>
      </c>
      <c r="AG101" s="415">
        <f>'92108'!AI111+AG99</f>
        <v>9800</v>
      </c>
      <c r="AH101" s="416">
        <f>'92108'!AJ111+AH99</f>
        <v>260356</v>
      </c>
      <c r="AI101" s="399">
        <f>'92108'!AJ111+AI99</f>
        <v>260356</v>
      </c>
      <c r="AJ101" s="414">
        <f>'92108'!AK111+AJ99</f>
        <v>28696</v>
      </c>
      <c r="AK101" s="415">
        <f>'92108'!AM111+AK99</f>
        <v>12644</v>
      </c>
      <c r="AL101" s="426">
        <f>'92108'!AO111+AL99</f>
        <v>50056.75</v>
      </c>
      <c r="AM101" s="427">
        <f>'92108'!AP111+AM99</f>
        <v>50184.75</v>
      </c>
      <c r="AN101" s="427">
        <f>'92108'!AQ111+AN99</f>
        <v>96784.5</v>
      </c>
      <c r="AO101" s="428">
        <f>'92108'!AR111+AO99</f>
        <v>49812.75</v>
      </c>
      <c r="AP101" s="426">
        <f>'92108'!AS111+AP99</f>
        <v>16509.75</v>
      </c>
      <c r="AQ101" s="427">
        <f>'92108'!AT111+AQ99</f>
        <v>19805.75</v>
      </c>
      <c r="AR101" s="427">
        <f>'92108'!AU111+AR99</f>
        <v>0</v>
      </c>
      <c r="AS101" s="428">
        <f>'92108'!AV111+AS99</f>
        <v>19122.75</v>
      </c>
      <c r="AT101" s="399">
        <f>'92108'!AW111+AT99</f>
        <v>3161</v>
      </c>
      <c r="AU101" s="414">
        <f>'92108'!AX111+AU99</f>
        <v>3161</v>
      </c>
      <c r="AV101" s="414">
        <f>'92108'!AY111+AV99</f>
        <v>3161</v>
      </c>
      <c r="AW101" s="415">
        <f>'92108'!AZ111+AW99</f>
        <v>3161</v>
      </c>
      <c r="AX101" s="399">
        <f>'92108'!BA111+AX99</f>
        <v>37</v>
      </c>
      <c r="AY101" s="415">
        <f>'92108'!BB111</f>
        <v>0</v>
      </c>
      <c r="AZ101" s="417"/>
      <c r="BA101" s="465"/>
    </row>
    <row r="102" ht="14.25" spans="1:53">
      <c r="A102" s="402"/>
      <c r="B102" s="403"/>
      <c r="C102" s="403"/>
      <c r="D102" s="403"/>
      <c r="E102" s="404"/>
      <c r="F102" s="404"/>
      <c r="G102" s="405" t="s">
        <v>2081</v>
      </c>
      <c r="H102" s="406">
        <f t="shared" ref="H102:AA102" si="3">H100-H101</f>
        <v>-5879</v>
      </c>
      <c r="I102" s="418">
        <f>I100-I101+H102</f>
        <v>38004</v>
      </c>
      <c r="J102" s="419">
        <f t="shared" si="3"/>
        <v>-3692</v>
      </c>
      <c r="K102" s="419">
        <f>K100-K101+J102</f>
        <v>2501</v>
      </c>
      <c r="L102" s="420">
        <f t="shared" si="3"/>
        <v>-225412</v>
      </c>
      <c r="M102" s="421">
        <f t="shared" si="3"/>
        <v>173221</v>
      </c>
      <c r="N102" s="406">
        <f t="shared" si="3"/>
        <v>493</v>
      </c>
      <c r="O102" s="419">
        <f>O100-O101+N102</f>
        <v>14613</v>
      </c>
      <c r="P102" s="420">
        <f t="shared" si="3"/>
        <v>-26380</v>
      </c>
      <c r="Q102" s="431">
        <f t="shared" si="3"/>
        <v>5338.91666666667</v>
      </c>
      <c r="R102" s="432">
        <f t="shared" si="3"/>
        <v>4049.91666666667</v>
      </c>
      <c r="S102" s="432">
        <f t="shared" si="3"/>
        <v>6618.91666666667</v>
      </c>
      <c r="T102" s="433">
        <f t="shared" si="3"/>
        <v>5391.25</v>
      </c>
      <c r="U102" s="431">
        <f>U100-U101+Q102</f>
        <v>2087.08333333334</v>
      </c>
      <c r="V102" s="432">
        <f>V100-V101+R102</f>
        <v>2054.08333333334</v>
      </c>
      <c r="W102" s="432">
        <f>W100-W101+S102</f>
        <v>1743.08333333334</v>
      </c>
      <c r="X102" s="432">
        <f>X100-X101+T102</f>
        <v>2876.75</v>
      </c>
      <c r="Y102" s="406">
        <f t="shared" si="3"/>
        <v>-447</v>
      </c>
      <c r="Z102" s="420">
        <f t="shared" si="3"/>
        <v>0</v>
      </c>
      <c r="AA102" s="448"/>
      <c r="AB102" s="449"/>
      <c r="AC102" s="406">
        <f t="shared" ref="AC102:AS102" si="4">AC100-AC101</f>
        <v>-8988</v>
      </c>
      <c r="AD102" s="419">
        <f>AD100-AD101+AC102</f>
        <v>28336</v>
      </c>
      <c r="AE102" s="419">
        <f t="shared" si="4"/>
        <v>2585</v>
      </c>
      <c r="AF102" s="419">
        <f t="shared" si="4"/>
        <v>9983</v>
      </c>
      <c r="AG102" s="420">
        <f t="shared" si="4"/>
        <v>20200</v>
      </c>
      <c r="AH102" s="421">
        <f t="shared" si="4"/>
        <v>-356</v>
      </c>
      <c r="AI102" s="406">
        <f t="shared" si="4"/>
        <v>-356</v>
      </c>
      <c r="AJ102" s="419">
        <f>AJ100-AJ101+AI102</f>
        <v>20948</v>
      </c>
      <c r="AK102" s="420">
        <f t="shared" si="4"/>
        <v>-9644</v>
      </c>
      <c r="AL102" s="460">
        <f t="shared" si="4"/>
        <v>-56.75</v>
      </c>
      <c r="AM102" s="461">
        <f t="shared" si="4"/>
        <v>-184.75</v>
      </c>
      <c r="AN102" s="432">
        <f t="shared" si="4"/>
        <v>4215.5</v>
      </c>
      <c r="AO102" s="433">
        <f t="shared" si="4"/>
        <v>187.25</v>
      </c>
      <c r="AP102" s="431">
        <f t="shared" si="4"/>
        <v>3490.25</v>
      </c>
      <c r="AQ102" s="432">
        <f t="shared" si="4"/>
        <v>194.25</v>
      </c>
      <c r="AR102" s="432">
        <f t="shared" si="4"/>
        <v>0</v>
      </c>
      <c r="AS102" s="433">
        <f t="shared" si="4"/>
        <v>877.25</v>
      </c>
      <c r="AT102" s="406">
        <f t="shared" ref="AT102:AZ102" si="5">AT100-AT101</f>
        <v>-2411</v>
      </c>
      <c r="AU102" s="419">
        <f t="shared" si="5"/>
        <v>-2411</v>
      </c>
      <c r="AV102" s="419">
        <f t="shared" si="5"/>
        <v>-2411</v>
      </c>
      <c r="AW102" s="420">
        <f t="shared" si="5"/>
        <v>-2411</v>
      </c>
      <c r="AX102" s="406">
        <f t="shared" si="5"/>
        <v>263</v>
      </c>
      <c r="AY102" s="420">
        <f t="shared" si="5"/>
        <v>0</v>
      </c>
      <c r="AZ102" s="466">
        <f t="shared" si="5"/>
        <v>0</v>
      </c>
      <c r="BA102" s="467"/>
    </row>
    <row r="103" ht="14.25" spans="13:41">
      <c r="M103" t="s">
        <v>2082</v>
      </c>
      <c r="AH103" t="s">
        <v>2083</v>
      </c>
      <c r="AL103" t="s">
        <v>2084</v>
      </c>
      <c r="AM103" t="s">
        <v>2084</v>
      </c>
      <c r="AN103">
        <v>0</v>
      </c>
      <c r="AO103" t="s">
        <v>2084</v>
      </c>
    </row>
    <row r="104" s="295" customFormat="1" spans="7:53">
      <c r="G104" s="407" t="s">
        <v>1426</v>
      </c>
      <c r="H104" s="407">
        <f>'92107'!AI290</f>
        <v>17816</v>
      </c>
      <c r="I104" s="407">
        <f>'92107'!AJ290</f>
        <v>25026</v>
      </c>
      <c r="J104" s="407">
        <f>'92107'!AK290</f>
        <v>0</v>
      </c>
      <c r="K104" s="407">
        <f>'92107'!AL290</f>
        <v>14016</v>
      </c>
      <c r="L104" s="407">
        <f>'92107'!AN290</f>
        <v>9480</v>
      </c>
      <c r="M104" s="407"/>
      <c r="N104" s="407">
        <f>'92107'!AO290</f>
        <v>14128</v>
      </c>
      <c r="O104" s="407">
        <f>'92107'!AP290</f>
        <v>42690</v>
      </c>
      <c r="P104" s="407">
        <f>'92107'!AR290</f>
        <v>1200</v>
      </c>
      <c r="Q104" s="407">
        <f>'92107'!AT290</f>
        <v>6521.08333333333</v>
      </c>
      <c r="R104" s="407">
        <f>'92107'!AU290</f>
        <v>6521.08333333333</v>
      </c>
      <c r="S104" s="407">
        <f>'92107'!AV290</f>
        <v>6520.08333333333</v>
      </c>
      <c r="T104" s="407">
        <f>'92107'!AW290</f>
        <v>7686.75</v>
      </c>
      <c r="U104" s="407">
        <f>'92107'!AX290</f>
        <v>10836.5833333333</v>
      </c>
      <c r="V104" s="407">
        <f>'92107'!AY290</f>
        <v>9628.58333333333</v>
      </c>
      <c r="W104" s="407">
        <f>'92107'!AZ290</f>
        <v>9628.58333333333</v>
      </c>
      <c r="X104" s="407">
        <f>'92107'!BA290</f>
        <v>7795.25</v>
      </c>
      <c r="Y104" s="407">
        <f>'92107'!BG290</f>
        <v>0</v>
      </c>
      <c r="Z104" s="407">
        <f>'92107'!BH290</f>
        <v>0</v>
      </c>
      <c r="AA104" s="407"/>
      <c r="AB104" s="407"/>
      <c r="AC104" s="407">
        <f>'92108'!AD113</f>
        <v>6674</v>
      </c>
      <c r="AD104" s="407">
        <f>'92108'!AE113</f>
        <v>0</v>
      </c>
      <c r="AE104" s="407">
        <f>'92108'!AF113</f>
        <v>3370</v>
      </c>
      <c r="AF104" s="407">
        <f>'92108'!AG113</f>
        <v>0</v>
      </c>
      <c r="AG104" s="407">
        <f>'92108'!AH113</f>
        <v>3000</v>
      </c>
      <c r="AH104" s="407"/>
      <c r="AI104" s="407">
        <f>'92108'!AJ113</f>
        <v>10044</v>
      </c>
      <c r="AJ104" s="407">
        <f>'92108'!AK113</f>
        <v>0</v>
      </c>
      <c r="AK104" s="407">
        <f>'92108'!AM113</f>
        <v>0</v>
      </c>
      <c r="AL104" s="407">
        <f>'92108'!AO113</f>
        <v>349.5</v>
      </c>
      <c r="AM104" s="407">
        <f>'92108'!AP113</f>
        <v>349.5</v>
      </c>
      <c r="AN104" s="407">
        <f>'92108'!AQ113</f>
        <v>3265.5</v>
      </c>
      <c r="AO104" s="407">
        <f>'92108'!AR113</f>
        <v>597.5</v>
      </c>
      <c r="AP104" s="407">
        <f>'92108'!AS113</f>
        <v>2910</v>
      </c>
      <c r="AQ104" s="407">
        <f>'92108'!AT113</f>
        <v>2910</v>
      </c>
      <c r="AR104" s="407">
        <f>'92108'!AU113</f>
        <v>0</v>
      </c>
      <c r="AS104" s="407">
        <f>'92108'!AV113</f>
        <v>2662</v>
      </c>
      <c r="AT104" s="407">
        <f>'92108'!AW113</f>
        <v>0</v>
      </c>
      <c r="AU104" s="407">
        <f>'92108'!AX113</f>
        <v>0</v>
      </c>
      <c r="AV104" s="407">
        <f>'92108'!AY113</f>
        <v>0</v>
      </c>
      <c r="AW104" s="407">
        <f>'92108'!AZ113</f>
        <v>0</v>
      </c>
      <c r="AX104" s="407">
        <f>'92108'!BA113</f>
        <v>0</v>
      </c>
      <c r="AY104" s="407">
        <f>'92108'!BB113</f>
        <v>0</v>
      </c>
      <c r="AZ104" s="407"/>
      <c r="BA104" s="407"/>
    </row>
    <row r="105" s="295" customFormat="1" spans="7:53">
      <c r="G105" s="407" t="s">
        <v>1427</v>
      </c>
      <c r="H105" s="407">
        <f>'92107'!AI291</f>
        <v>0</v>
      </c>
      <c r="I105" s="407">
        <f>'92107'!AJ291</f>
        <v>85212</v>
      </c>
      <c r="J105" s="407">
        <f>'92107'!AK291</f>
        <v>0</v>
      </c>
      <c r="K105" s="407">
        <f>'92107'!AL291</f>
        <v>62766</v>
      </c>
      <c r="L105" s="407">
        <f>'92107'!AN291</f>
        <v>286191</v>
      </c>
      <c r="M105" s="407"/>
      <c r="N105" s="407">
        <f>'92107'!AO291</f>
        <v>0</v>
      </c>
      <c r="O105" s="407">
        <f>'92107'!AP291</f>
        <v>189857</v>
      </c>
      <c r="P105" s="407">
        <f>'92107'!AR291</f>
        <v>4900</v>
      </c>
      <c r="Q105" s="407">
        <f>'92107'!AT291</f>
        <v>0</v>
      </c>
      <c r="R105" s="407">
        <f>'92107'!AU291</f>
        <v>0</v>
      </c>
      <c r="S105" s="407">
        <f>'92107'!AV291</f>
        <v>0</v>
      </c>
      <c r="T105" s="407">
        <f>'92107'!AW291</f>
        <v>0</v>
      </c>
      <c r="U105" s="407">
        <f>'92107'!AX291</f>
        <v>108415.25</v>
      </c>
      <c r="V105" s="407">
        <f>'92107'!AY291</f>
        <v>108367.25</v>
      </c>
      <c r="W105" s="407">
        <f>'92107'!AZ291</f>
        <v>108247.25</v>
      </c>
      <c r="X105" s="407">
        <f>'92107'!BA291</f>
        <v>104719.25</v>
      </c>
      <c r="Y105" s="407">
        <f>'92107'!BG291</f>
        <v>685</v>
      </c>
      <c r="Z105" s="407">
        <f>'92107'!BH291</f>
        <v>0</v>
      </c>
      <c r="AA105" s="407"/>
      <c r="AB105" s="407"/>
      <c r="AC105" s="407">
        <f>'92108'!AD114</f>
        <v>20668</v>
      </c>
      <c r="AD105" s="407">
        <f>'92108'!AE114</f>
        <v>22676</v>
      </c>
      <c r="AE105" s="407">
        <f>'92108'!AF114</f>
        <v>466</v>
      </c>
      <c r="AF105" s="407">
        <f>'92108'!AG114</f>
        <v>20017</v>
      </c>
      <c r="AG105" s="407">
        <f>'92108'!AH114</f>
        <v>0</v>
      </c>
      <c r="AH105" s="407"/>
      <c r="AI105" s="407">
        <f>'92108'!AJ114</f>
        <v>32731</v>
      </c>
      <c r="AJ105" s="407">
        <f>'92108'!AK114</f>
        <v>28696</v>
      </c>
      <c r="AK105" s="407">
        <f>'92108'!AM114</f>
        <v>0</v>
      </c>
      <c r="AL105" s="407">
        <f>'92108'!AO114</f>
        <v>0</v>
      </c>
      <c r="AM105" s="407">
        <f>'92108'!AP114</f>
        <v>0</v>
      </c>
      <c r="AN105" s="407">
        <f>'92108'!AQ114</f>
        <v>16895.75</v>
      </c>
      <c r="AO105" s="407">
        <f>'92108'!AR114</f>
        <v>0</v>
      </c>
      <c r="AP105" s="407">
        <f>'92108'!AS114</f>
        <v>13599.75</v>
      </c>
      <c r="AQ105" s="407">
        <f>'92108'!AT114</f>
        <v>16895.75</v>
      </c>
      <c r="AR105" s="407">
        <f>'92108'!AU114</f>
        <v>0</v>
      </c>
      <c r="AS105" s="407">
        <f>'92108'!AV114</f>
        <v>16460.75</v>
      </c>
      <c r="AT105" s="407">
        <f>'92108'!AW114</f>
        <v>0</v>
      </c>
      <c r="AU105" s="407">
        <f>'92108'!AX114</f>
        <v>0</v>
      </c>
      <c r="AV105" s="407">
        <f>'92108'!AY114</f>
        <v>0</v>
      </c>
      <c r="AW105" s="407">
        <f>'92108'!AZ114</f>
        <v>0</v>
      </c>
      <c r="AX105" s="407">
        <f>'92108'!BA114</f>
        <v>15</v>
      </c>
      <c r="AY105" s="407">
        <f>'92108'!BB114</f>
        <v>0</v>
      </c>
      <c r="AZ105" s="407"/>
      <c r="BA105" s="407"/>
    </row>
    <row r="107" spans="13:13">
      <c r="M107">
        <f>H100+I100+J100+K100+L100</f>
        <v>776803</v>
      </c>
    </row>
    <row r="112" s="296" customFormat="1" hidden="1" spans="8:52">
      <c r="H112" s="408">
        <v>305879</v>
      </c>
      <c r="I112" s="408">
        <v>18866</v>
      </c>
      <c r="J112" s="408">
        <v>113692</v>
      </c>
      <c r="K112" s="408">
        <v>21211</v>
      </c>
      <c r="L112" s="408">
        <v>56024</v>
      </c>
      <c r="M112" s="408">
        <v>510024</v>
      </c>
      <c r="N112" s="408">
        <v>429507</v>
      </c>
      <c r="O112" s="408">
        <v>42053</v>
      </c>
      <c r="P112" s="408">
        <v>21480</v>
      </c>
      <c r="Q112" s="408">
        <v>114661.083333333</v>
      </c>
      <c r="R112" s="408">
        <v>115950.083333333</v>
      </c>
      <c r="S112" s="408">
        <v>113381.083333333</v>
      </c>
      <c r="T112" s="408">
        <v>114608.75</v>
      </c>
      <c r="U112" s="408">
        <v>9478.08333333333</v>
      </c>
      <c r="V112" s="408">
        <v>8270.08333333333</v>
      </c>
      <c r="W112" s="408">
        <v>8270.08333333333</v>
      </c>
      <c r="X112" s="408">
        <v>6436.75</v>
      </c>
      <c r="Y112" s="408">
        <v>62</v>
      </c>
      <c r="Z112" s="408">
        <v>10</v>
      </c>
      <c r="AC112" s="408">
        <v>180140</v>
      </c>
      <c r="AD112" s="408">
        <v>0</v>
      </c>
      <c r="AE112" s="408">
        <v>57814</v>
      </c>
      <c r="AF112" s="408">
        <v>100</v>
      </c>
      <c r="AG112" s="408">
        <v>9800</v>
      </c>
      <c r="AH112" s="408">
        <v>230410</v>
      </c>
      <c r="AI112" s="408">
        <v>230410</v>
      </c>
      <c r="AJ112" s="408">
        <v>0</v>
      </c>
      <c r="AK112" s="408">
        <v>12644</v>
      </c>
      <c r="AL112" s="408">
        <v>50056.75</v>
      </c>
      <c r="AM112" s="408">
        <v>50184.75</v>
      </c>
      <c r="AN112" s="408">
        <v>80585</v>
      </c>
      <c r="AO112" s="408">
        <v>49812.75</v>
      </c>
      <c r="AP112" s="408">
        <v>3606.25</v>
      </c>
      <c r="AQ112" s="408">
        <v>3606.25</v>
      </c>
      <c r="AR112" s="408">
        <v>0</v>
      </c>
      <c r="AS112" s="408">
        <v>3358.25</v>
      </c>
      <c r="AT112" s="408">
        <v>3161</v>
      </c>
      <c r="AU112" s="408">
        <v>3161</v>
      </c>
      <c r="AV112" s="408">
        <v>3161</v>
      </c>
      <c r="AW112" s="408">
        <v>3161</v>
      </c>
      <c r="AX112" s="408">
        <v>22</v>
      </c>
      <c r="AY112" s="408">
        <v>0</v>
      </c>
      <c r="AZ112" s="408"/>
    </row>
    <row r="113" s="296" customFormat="1" hidden="1" spans="8:51">
      <c r="H113" s="296">
        <f>H112-H101</f>
        <v>0</v>
      </c>
      <c r="I113" s="296">
        <f t="shared" ref="I113:Z113" si="6">I112-I101</f>
        <v>-97251</v>
      </c>
      <c r="J113" s="296">
        <f t="shared" si="6"/>
        <v>0</v>
      </c>
      <c r="K113" s="296">
        <f t="shared" si="6"/>
        <v>-62596</v>
      </c>
      <c r="L113" s="296">
        <f t="shared" si="6"/>
        <v>-286191</v>
      </c>
      <c r="M113" s="296">
        <f t="shared" si="6"/>
        <v>-106779</v>
      </c>
      <c r="N113" s="296">
        <f t="shared" si="6"/>
        <v>0</v>
      </c>
      <c r="O113" s="296">
        <f t="shared" si="6"/>
        <v>-193827</v>
      </c>
      <c r="P113" s="296">
        <f t="shared" si="6"/>
        <v>-4900</v>
      </c>
      <c r="Q113" s="296">
        <f t="shared" si="6"/>
        <v>-3.34694050252438e-10</v>
      </c>
      <c r="R113" s="296">
        <f t="shared" si="6"/>
        <v>-3.34694050252438e-10</v>
      </c>
      <c r="S113" s="296">
        <f t="shared" si="6"/>
        <v>-3.34694050252438e-10</v>
      </c>
      <c r="T113" s="296">
        <f t="shared" si="6"/>
        <v>0</v>
      </c>
      <c r="U113" s="296">
        <f t="shared" si="6"/>
        <v>-109773.75</v>
      </c>
      <c r="V113" s="296">
        <f t="shared" si="6"/>
        <v>-109725.75</v>
      </c>
      <c r="W113" s="296">
        <f t="shared" si="6"/>
        <v>-109605.75</v>
      </c>
      <c r="X113" s="296">
        <f t="shared" si="6"/>
        <v>-106077.75</v>
      </c>
      <c r="Y113" s="296">
        <f t="shared" si="6"/>
        <v>-685</v>
      </c>
      <c r="Z113" s="296">
        <f t="shared" si="6"/>
        <v>10</v>
      </c>
      <c r="AC113" s="296">
        <f>AC112-AC101</f>
        <v>-18848</v>
      </c>
      <c r="AD113" s="296">
        <f t="shared" ref="AD113:AY113" si="7">AD112-AD101</f>
        <v>-22676</v>
      </c>
      <c r="AE113" s="296">
        <f t="shared" si="7"/>
        <v>399</v>
      </c>
      <c r="AF113" s="296">
        <f t="shared" si="7"/>
        <v>-19917</v>
      </c>
      <c r="AG113" s="296">
        <f t="shared" si="7"/>
        <v>0</v>
      </c>
      <c r="AH113" s="296">
        <f t="shared" si="7"/>
        <v>-29946</v>
      </c>
      <c r="AI113" s="296">
        <f t="shared" si="7"/>
        <v>-29946</v>
      </c>
      <c r="AJ113" s="296">
        <f t="shared" si="7"/>
        <v>-28696</v>
      </c>
      <c r="AK113" s="296">
        <f t="shared" si="7"/>
        <v>0</v>
      </c>
      <c r="AL113" s="296">
        <f t="shared" si="7"/>
        <v>0</v>
      </c>
      <c r="AM113" s="296">
        <f t="shared" si="7"/>
        <v>0</v>
      </c>
      <c r="AN113" s="296">
        <f t="shared" si="7"/>
        <v>-16199.5</v>
      </c>
      <c r="AO113" s="296">
        <f t="shared" si="7"/>
        <v>0</v>
      </c>
      <c r="AP113" s="296">
        <f t="shared" si="7"/>
        <v>-12903.5</v>
      </c>
      <c r="AQ113" s="296">
        <f t="shared" si="7"/>
        <v>-16199.5</v>
      </c>
      <c r="AR113" s="296">
        <f t="shared" si="7"/>
        <v>0</v>
      </c>
      <c r="AS113" s="296">
        <f t="shared" si="7"/>
        <v>-15764.5</v>
      </c>
      <c r="AT113" s="296">
        <f t="shared" si="7"/>
        <v>0</v>
      </c>
      <c r="AU113" s="296">
        <f t="shared" si="7"/>
        <v>0</v>
      </c>
      <c r="AV113" s="296">
        <f t="shared" si="7"/>
        <v>0</v>
      </c>
      <c r="AW113" s="296">
        <f t="shared" si="7"/>
        <v>0</v>
      </c>
      <c r="AX113" s="296">
        <f t="shared" si="7"/>
        <v>-15</v>
      </c>
      <c r="AY113" s="296">
        <f t="shared" si="7"/>
        <v>0</v>
      </c>
    </row>
  </sheetData>
  <autoFilter xmlns:etc="http://www.wps.cn/officeDocument/2017/etCustomData" ref="A4:BB105" etc:filterBottomFollowUsedRange="0">
    <extLst/>
  </autoFilter>
  <mergeCells count="22">
    <mergeCell ref="A1:BA1"/>
    <mergeCell ref="H2:AA2"/>
    <mergeCell ref="AC2:AZ2"/>
    <mergeCell ref="H3:L3"/>
    <mergeCell ref="N3:P3"/>
    <mergeCell ref="Q3:T3"/>
    <mergeCell ref="U3:X3"/>
    <mergeCell ref="Y3:Z3"/>
    <mergeCell ref="AC3:AG3"/>
    <mergeCell ref="AI3:AK3"/>
    <mergeCell ref="AL3:AO3"/>
    <mergeCell ref="AP3:AS3"/>
    <mergeCell ref="AT3:AW3"/>
    <mergeCell ref="AX3:AY3"/>
    <mergeCell ref="A2:A4"/>
    <mergeCell ref="B2:B4"/>
    <mergeCell ref="C2:C4"/>
    <mergeCell ref="D2:D4"/>
    <mergeCell ref="E2:E4"/>
    <mergeCell ref="F2:F4"/>
    <mergeCell ref="G2:G4"/>
    <mergeCell ref="AB2:AB102"/>
  </mergeCells>
  <conditionalFormatting sqref="A1:BA1">
    <cfRule type="containsText" dxfId="3" priority="4" operator="between" text="ZURU  Babycorns  Surprise  - S1 #92107  92108  MA包裝扣数表">
      <formula>NOT(ISERROR(SEARCH("ZURU  Babycorns  Surprise  - S1 #92107  92108  MA包裝扣数表",A1)))</formula>
    </cfRule>
  </conditionalFormatting>
  <conditionalFormatting sqref="A100:AA102 AC100:BA102">
    <cfRule type="expression" dxfId="4" priority="1">
      <formula>$G$100="合计MA数量"</formula>
    </cfRule>
    <cfRule type="containsText" dxfId="3" priority="2" operator="between" text="合计MA 数量">
      <formula>NOT(ISERROR(SEARCH("合计MA 数量",A100)))</formula>
    </cfRule>
    <cfRule type="containsText" dxfId="3" priority="3" operator="between" text="合计MA数量 接单数量 MA库存数">
      <formula>NOT(ISERROR(SEARCH("合计MA数量 接单数量 MA库存数",A100)))</formula>
    </cfRule>
  </conditionalFormatting>
  <pageMargins left="0.75" right="0.75" top="1" bottom="1" header="0.5" footer="0.5"/>
  <pageSetup paperSize="9" orientation="portrait"/>
  <headerFooter/>
  <ignoredErrors>
    <ignoredError sqref="Z100" formulaRange="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9"/>
  <sheetViews>
    <sheetView zoomScale="85" zoomScaleNormal="85" workbookViewId="0">
      <pane xSplit="24" ySplit="2" topLeftCell="Y13" activePane="bottomRight" state="frozen"/>
      <selection/>
      <selection pane="topRight"/>
      <selection pane="bottomLeft"/>
      <selection pane="bottomRight" activeCell="H20" sqref="H20"/>
    </sheetView>
  </sheetViews>
  <sheetFormatPr defaultColWidth="9.025" defaultRowHeight="13.5"/>
  <cols>
    <col min="1" max="1" width="14.5666666666667" style="9" customWidth="1"/>
    <col min="2" max="2" width="12.025" style="9" customWidth="1"/>
    <col min="3" max="3" width="12.8166666666667" style="9" customWidth="1"/>
    <col min="4" max="4" width="9.75833333333333" style="9" customWidth="1"/>
    <col min="5" max="5" width="11.2333333333333" style="9" customWidth="1"/>
    <col min="6" max="7" width="9.75833333333333" style="9" customWidth="1"/>
    <col min="8" max="8" width="14.9" style="9" customWidth="1"/>
    <col min="9" max="9" width="10.475" style="9" customWidth="1"/>
    <col min="10" max="11" width="2.725" style="9" customWidth="1"/>
    <col min="12" max="12" width="15.825" style="9" customWidth="1"/>
    <col min="13" max="13" width="12.0083333333333" style="9" customWidth="1"/>
    <col min="14" max="14" width="12.575" style="9" customWidth="1"/>
    <col min="15" max="15" width="11.5" style="9" customWidth="1"/>
    <col min="16" max="16" width="11.9" style="9" customWidth="1"/>
    <col min="17" max="17" width="13.0666666666667" style="9" customWidth="1"/>
    <col min="18" max="22" width="8.2" style="9" customWidth="1"/>
    <col min="23" max="23" width="12.1083333333333" style="9" customWidth="1"/>
    <col min="24" max="24" width="10.3916666666667" style="9" customWidth="1"/>
    <col min="25" max="25" width="7.56666666666667" style="9" customWidth="1"/>
    <col min="26" max="27" width="11.9166666666667" style="9" customWidth="1"/>
    <col min="28" max="28" width="13.6416666666667" style="9" customWidth="1"/>
    <col min="29" max="30" width="11.9166666666667" style="9" customWidth="1"/>
    <col min="31" max="34" width="10.0833333333333" style="9" customWidth="1"/>
    <col min="35" max="16384" width="9.025" style="9"/>
  </cols>
  <sheetData>
    <row r="1" ht="37" customHeight="1" spans="1:23">
      <c r="A1" s="205" t="s">
        <v>2085</v>
      </c>
      <c r="B1" s="205"/>
      <c r="C1" s="205"/>
      <c r="D1" s="206" t="s">
        <v>1842</v>
      </c>
      <c r="E1" s="207"/>
      <c r="F1" s="207"/>
      <c r="G1" s="207"/>
      <c r="H1" s="208"/>
      <c r="L1" s="236" t="s">
        <v>2086</v>
      </c>
      <c r="M1" s="237"/>
      <c r="N1" s="238"/>
      <c r="O1" s="239" t="s">
        <v>1902</v>
      </c>
      <c r="P1" s="207"/>
      <c r="Q1" s="207"/>
      <c r="R1" s="207"/>
      <c r="S1" s="207"/>
      <c r="T1" s="207"/>
      <c r="U1" s="207"/>
      <c r="V1" s="207"/>
      <c r="W1" s="208"/>
    </row>
    <row r="2" ht="36" spans="1:24">
      <c r="A2" s="209" t="s">
        <v>2087</v>
      </c>
      <c r="B2" s="210" t="s">
        <v>2088</v>
      </c>
      <c r="C2" s="210" t="s">
        <v>2089</v>
      </c>
      <c r="D2" s="211" t="s">
        <v>1843</v>
      </c>
      <c r="E2" s="211" t="s">
        <v>1863</v>
      </c>
      <c r="F2" s="211" t="s">
        <v>1877</v>
      </c>
      <c r="G2" s="211" t="s">
        <v>1893</v>
      </c>
      <c r="H2" s="211" t="s">
        <v>2090</v>
      </c>
      <c r="I2" s="211" t="s">
        <v>42</v>
      </c>
      <c r="L2" s="240" t="s">
        <v>2087</v>
      </c>
      <c r="M2" s="210" t="s">
        <v>2088</v>
      </c>
      <c r="N2" s="241" t="s">
        <v>2089</v>
      </c>
      <c r="O2" s="242" t="s">
        <v>1433</v>
      </c>
      <c r="P2" s="243" t="s">
        <v>1434</v>
      </c>
      <c r="Q2" s="277" t="s">
        <v>1435</v>
      </c>
      <c r="R2" s="243" t="s">
        <v>1436</v>
      </c>
      <c r="S2" s="277" t="s">
        <v>1437</v>
      </c>
      <c r="T2" s="243" t="s">
        <v>1438</v>
      </c>
      <c r="U2" s="277" t="s">
        <v>1439</v>
      </c>
      <c r="V2" s="243" t="s">
        <v>1440</v>
      </c>
      <c r="W2" s="278" t="s">
        <v>2090</v>
      </c>
      <c r="X2" s="279" t="s">
        <v>42</v>
      </c>
    </row>
    <row r="3" ht="17" customHeight="1" spans="1:25">
      <c r="A3" s="209" t="s">
        <v>2091</v>
      </c>
      <c r="B3" s="212">
        <v>45294</v>
      </c>
      <c r="C3" s="212">
        <v>45380</v>
      </c>
      <c r="D3" s="213">
        <v>20000</v>
      </c>
      <c r="E3" s="213">
        <v>20000</v>
      </c>
      <c r="F3" s="213">
        <v>20000</v>
      </c>
      <c r="G3" s="213">
        <v>20000</v>
      </c>
      <c r="H3" s="214" t="s">
        <v>2092</v>
      </c>
      <c r="I3" s="244"/>
      <c r="L3" s="240" t="s">
        <v>2091</v>
      </c>
      <c r="M3" s="212">
        <v>45294</v>
      </c>
      <c r="N3" s="245">
        <v>45380</v>
      </c>
      <c r="O3" s="246">
        <v>20000</v>
      </c>
      <c r="P3" s="247">
        <v>20000</v>
      </c>
      <c r="Q3" s="280">
        <v>20000</v>
      </c>
      <c r="R3" s="247">
        <v>20000</v>
      </c>
      <c r="S3" s="280">
        <v>20000</v>
      </c>
      <c r="T3" s="247">
        <v>20000</v>
      </c>
      <c r="U3" s="280">
        <v>20000</v>
      </c>
      <c r="V3" s="247">
        <v>20000</v>
      </c>
      <c r="W3" s="281" t="s">
        <v>2093</v>
      </c>
      <c r="X3" s="282"/>
      <c r="Y3" s="9">
        <f>O3+Q3+S3+U3</f>
        <v>80000</v>
      </c>
    </row>
    <row r="4" ht="17" customHeight="1" spans="1:25">
      <c r="A4" s="209" t="s">
        <v>2094</v>
      </c>
      <c r="B4" s="212">
        <v>45344</v>
      </c>
      <c r="C4" s="212">
        <v>45435</v>
      </c>
      <c r="D4" s="213">
        <v>20000</v>
      </c>
      <c r="E4" s="213">
        <v>20000</v>
      </c>
      <c r="F4" s="213">
        <v>20000</v>
      </c>
      <c r="G4" s="213">
        <v>20000</v>
      </c>
      <c r="H4" s="214" t="s">
        <v>2095</v>
      </c>
      <c r="I4" s="244"/>
      <c r="L4" s="240" t="s">
        <v>2096</v>
      </c>
      <c r="M4" s="212">
        <v>45371</v>
      </c>
      <c r="N4" s="245">
        <v>45457</v>
      </c>
      <c r="O4" s="246">
        <v>20000</v>
      </c>
      <c r="P4" s="247">
        <v>20000</v>
      </c>
      <c r="Q4" s="280">
        <v>20000</v>
      </c>
      <c r="R4" s="247">
        <v>20000</v>
      </c>
      <c r="S4" s="280">
        <v>20000</v>
      </c>
      <c r="T4" s="247">
        <v>20000</v>
      </c>
      <c r="U4" s="280">
        <v>20000</v>
      </c>
      <c r="V4" s="247">
        <v>20000</v>
      </c>
      <c r="W4" s="281" t="s">
        <v>2097</v>
      </c>
      <c r="X4" s="282"/>
      <c r="Y4" s="9">
        <f>O4+Q4+S4+U4</f>
        <v>80000</v>
      </c>
    </row>
    <row r="5" ht="17" customHeight="1" spans="1:25">
      <c r="A5" s="209" t="s">
        <v>2098</v>
      </c>
      <c r="B5" s="212">
        <v>45401</v>
      </c>
      <c r="C5" s="212">
        <v>45482</v>
      </c>
      <c r="D5" s="213">
        <v>20000</v>
      </c>
      <c r="E5" s="213">
        <v>20000</v>
      </c>
      <c r="F5" s="213">
        <v>20000</v>
      </c>
      <c r="G5" s="213">
        <v>20000</v>
      </c>
      <c r="H5" s="214" t="s">
        <v>2097</v>
      </c>
      <c r="I5" s="244"/>
      <c r="L5" s="240" t="s">
        <v>1818</v>
      </c>
      <c r="M5" s="212">
        <v>45423</v>
      </c>
      <c r="N5" s="245">
        <v>45482</v>
      </c>
      <c r="O5" s="246">
        <v>20000</v>
      </c>
      <c r="P5" s="247">
        <v>20000</v>
      </c>
      <c r="Q5" s="280">
        <v>20000</v>
      </c>
      <c r="R5" s="247">
        <v>20000</v>
      </c>
      <c r="S5" s="280">
        <v>40000</v>
      </c>
      <c r="T5" s="247">
        <v>40000</v>
      </c>
      <c r="U5" s="280">
        <v>20000</v>
      </c>
      <c r="V5" s="247">
        <v>20000</v>
      </c>
      <c r="W5" s="281"/>
      <c r="X5" s="282"/>
      <c r="Y5" s="9">
        <f>O5+Q5+S5+U5</f>
        <v>100000</v>
      </c>
    </row>
    <row r="6" ht="17" customHeight="1" spans="1:25">
      <c r="A6" s="209" t="s">
        <v>1818</v>
      </c>
      <c r="B6" s="212">
        <v>45423</v>
      </c>
      <c r="C6" s="212">
        <v>45482</v>
      </c>
      <c r="D6" s="213">
        <v>20000</v>
      </c>
      <c r="E6" s="213">
        <v>20000</v>
      </c>
      <c r="F6" s="213">
        <v>20000</v>
      </c>
      <c r="G6" s="213">
        <v>20000</v>
      </c>
      <c r="H6" s="214"/>
      <c r="I6" s="244"/>
      <c r="L6" s="240" t="s">
        <v>2099</v>
      </c>
      <c r="M6" s="212">
        <v>45476</v>
      </c>
      <c r="N6" s="245">
        <v>45523</v>
      </c>
      <c r="O6" s="246">
        <v>0</v>
      </c>
      <c r="P6" s="247">
        <v>0</v>
      </c>
      <c r="Q6" s="280">
        <v>0</v>
      </c>
      <c r="R6" s="247">
        <v>0</v>
      </c>
      <c r="S6" s="280">
        <v>21000</v>
      </c>
      <c r="T6" s="247">
        <v>21000</v>
      </c>
      <c r="U6" s="280">
        <v>0</v>
      </c>
      <c r="V6" s="247">
        <v>0</v>
      </c>
      <c r="W6" s="281"/>
      <c r="X6" s="282"/>
      <c r="Y6" s="9">
        <f>O6+Q6+S6+U6</f>
        <v>21000</v>
      </c>
    </row>
    <row r="7" ht="17" customHeight="1" spans="1:23">
      <c r="A7" s="209" t="s">
        <v>2100</v>
      </c>
      <c r="B7" s="212">
        <v>45436</v>
      </c>
      <c r="C7" s="212">
        <v>45498</v>
      </c>
      <c r="D7" s="213">
        <v>20000</v>
      </c>
      <c r="E7" s="213">
        <v>20000</v>
      </c>
      <c r="F7" s="213">
        <v>20000</v>
      </c>
      <c r="G7" s="213">
        <v>20000</v>
      </c>
      <c r="H7" s="214"/>
      <c r="I7" s="248"/>
      <c r="L7" s="232" t="s">
        <v>2101</v>
      </c>
      <c r="M7" s="216">
        <v>45707</v>
      </c>
      <c r="N7" s="216">
        <v>45744</v>
      </c>
      <c r="O7" s="249">
        <v>20000</v>
      </c>
      <c r="P7" s="250">
        <v>20000</v>
      </c>
      <c r="Q7" s="249">
        <v>20000</v>
      </c>
      <c r="R7" s="250">
        <v>20000</v>
      </c>
      <c r="S7" s="249">
        <v>0</v>
      </c>
      <c r="T7" s="250">
        <v>0</v>
      </c>
      <c r="U7" s="249">
        <v>20000</v>
      </c>
      <c r="V7" s="250">
        <v>20000</v>
      </c>
      <c r="W7" s="283"/>
    </row>
    <row r="8" ht="17" customHeight="1" spans="1:23">
      <c r="A8" s="209" t="s">
        <v>2099</v>
      </c>
      <c r="B8" s="212">
        <v>45476</v>
      </c>
      <c r="C8" s="212">
        <v>45523</v>
      </c>
      <c r="D8" s="213">
        <v>20000</v>
      </c>
      <c r="E8" s="213">
        <v>20000</v>
      </c>
      <c r="F8" s="213">
        <v>20000</v>
      </c>
      <c r="G8" s="213">
        <v>20000</v>
      </c>
      <c r="H8" s="214"/>
      <c r="I8" s="248"/>
      <c r="L8" s="232" t="s">
        <v>2102</v>
      </c>
      <c r="M8" s="216">
        <v>45863</v>
      </c>
      <c r="N8" s="233">
        <v>45959</v>
      </c>
      <c r="O8" s="251"/>
      <c r="P8" s="250"/>
      <c r="Q8" s="249"/>
      <c r="R8" s="250"/>
      <c r="S8" s="249">
        <v>21000</v>
      </c>
      <c r="T8" s="250">
        <v>21000</v>
      </c>
      <c r="U8" s="249"/>
      <c r="V8" s="250"/>
      <c r="W8" s="283"/>
    </row>
    <row r="9" s="9" customFormat="1" ht="17" customHeight="1" spans="1:23">
      <c r="A9" s="209" t="s">
        <v>2103</v>
      </c>
      <c r="B9" s="212">
        <v>45560</v>
      </c>
      <c r="C9" s="212">
        <v>45595</v>
      </c>
      <c r="D9" s="213">
        <v>20000</v>
      </c>
      <c r="E9" s="213">
        <v>20000</v>
      </c>
      <c r="F9" s="213">
        <v>20000</v>
      </c>
      <c r="G9" s="213">
        <v>20000</v>
      </c>
      <c r="H9" s="214"/>
      <c r="I9" s="252"/>
      <c r="L9" s="253"/>
      <c r="N9" s="254"/>
      <c r="O9" s="255"/>
      <c r="P9" s="254"/>
      <c r="Q9" s="253"/>
      <c r="R9" s="254"/>
      <c r="S9" s="253"/>
      <c r="T9" s="254"/>
      <c r="U9" s="253"/>
      <c r="V9" s="254"/>
      <c r="W9" s="283"/>
    </row>
    <row r="10" s="9" customFormat="1" ht="17" customHeight="1" spans="1:23">
      <c r="A10" s="209" t="s">
        <v>2104</v>
      </c>
      <c r="B10" s="212">
        <v>45631</v>
      </c>
      <c r="C10" s="212">
        <v>45672</v>
      </c>
      <c r="D10" s="213">
        <v>20000</v>
      </c>
      <c r="E10" s="213">
        <v>20000</v>
      </c>
      <c r="F10" s="213">
        <v>20000</v>
      </c>
      <c r="G10" s="213">
        <v>20000</v>
      </c>
      <c r="H10" s="214"/>
      <c r="I10" s="252"/>
      <c r="J10" s="256"/>
      <c r="K10" s="256"/>
      <c r="L10" s="253"/>
      <c r="N10" s="254"/>
      <c r="O10" s="255"/>
      <c r="P10" s="254"/>
      <c r="Q10" s="253"/>
      <c r="R10" s="254"/>
      <c r="S10" s="253"/>
      <c r="T10" s="254"/>
      <c r="U10" s="253"/>
      <c r="V10" s="254"/>
      <c r="W10" s="283"/>
    </row>
    <row r="11" s="9" customFormat="1" ht="17" customHeight="1" spans="1:23">
      <c r="A11" s="209" t="s">
        <v>2101</v>
      </c>
      <c r="B11" s="212">
        <v>45707</v>
      </c>
      <c r="C11" s="212">
        <v>45744</v>
      </c>
      <c r="D11" s="213">
        <v>20000</v>
      </c>
      <c r="E11" s="213">
        <v>20000</v>
      </c>
      <c r="F11" s="213">
        <v>20000</v>
      </c>
      <c r="G11" s="213">
        <v>20000</v>
      </c>
      <c r="H11" s="214"/>
      <c r="I11" s="252"/>
      <c r="J11" s="256"/>
      <c r="K11" s="256"/>
      <c r="L11" s="253"/>
      <c r="N11" s="254"/>
      <c r="O11" s="255"/>
      <c r="P11" s="254"/>
      <c r="Q11" s="253"/>
      <c r="R11" s="254"/>
      <c r="S11" s="253"/>
      <c r="T11" s="254"/>
      <c r="U11" s="253"/>
      <c r="V11" s="254"/>
      <c r="W11" s="283"/>
    </row>
    <row r="12" s="9" customFormat="1" ht="17" customHeight="1" spans="1:23">
      <c r="A12" s="209" t="s">
        <v>2105</v>
      </c>
      <c r="B12" s="212">
        <v>45736</v>
      </c>
      <c r="C12" s="212">
        <v>45793</v>
      </c>
      <c r="D12" s="213">
        <v>20000</v>
      </c>
      <c r="E12" s="213">
        <v>20000</v>
      </c>
      <c r="F12" s="213">
        <v>20000</v>
      </c>
      <c r="G12" s="213">
        <v>20000</v>
      </c>
      <c r="H12" s="214"/>
      <c r="I12" s="252"/>
      <c r="J12" s="256"/>
      <c r="K12" s="256"/>
      <c r="L12" s="253"/>
      <c r="N12" s="254"/>
      <c r="O12" s="255"/>
      <c r="P12" s="254"/>
      <c r="Q12" s="253"/>
      <c r="R12" s="254"/>
      <c r="S12" s="253"/>
      <c r="T12" s="254"/>
      <c r="U12" s="253"/>
      <c r="V12" s="254"/>
      <c r="W12" s="283"/>
    </row>
    <row r="13" s="9" customFormat="1" ht="17" customHeight="1" spans="1:23">
      <c r="A13" s="209" t="s">
        <v>2106</v>
      </c>
      <c r="B13" s="212">
        <v>45786</v>
      </c>
      <c r="C13" s="212">
        <v>45849</v>
      </c>
      <c r="D13" s="213">
        <v>20000</v>
      </c>
      <c r="E13" s="213">
        <v>147</v>
      </c>
      <c r="F13" s="213">
        <v>20000</v>
      </c>
      <c r="G13" s="213">
        <v>147</v>
      </c>
      <c r="H13" s="214"/>
      <c r="I13" s="214" t="s">
        <v>2107</v>
      </c>
      <c r="J13" s="256"/>
      <c r="K13" s="256"/>
      <c r="L13" s="253"/>
      <c r="N13" s="254"/>
      <c r="O13" s="255"/>
      <c r="P13" s="254"/>
      <c r="Q13" s="253"/>
      <c r="R13" s="254"/>
      <c r="S13" s="253"/>
      <c r="T13" s="254"/>
      <c r="U13" s="253"/>
      <c r="V13" s="254"/>
      <c r="W13" s="283"/>
    </row>
    <row r="14" s="9" customFormat="1" ht="17" customHeight="1" spans="1:23">
      <c r="A14" s="209" t="s">
        <v>2106</v>
      </c>
      <c r="B14" s="212">
        <v>45786</v>
      </c>
      <c r="C14" s="212">
        <v>45849</v>
      </c>
      <c r="D14" s="213"/>
      <c r="E14" s="213">
        <v>19853</v>
      </c>
      <c r="F14" s="213"/>
      <c r="G14" s="213">
        <v>19853</v>
      </c>
      <c r="H14" s="214"/>
      <c r="I14" s="252"/>
      <c r="J14" s="256"/>
      <c r="K14" s="256"/>
      <c r="L14" s="253"/>
      <c r="N14" s="254"/>
      <c r="O14" s="255"/>
      <c r="P14" s="254"/>
      <c r="Q14" s="253"/>
      <c r="R14" s="254"/>
      <c r="S14" s="253"/>
      <c r="T14" s="254"/>
      <c r="U14" s="253"/>
      <c r="V14" s="254"/>
      <c r="W14" s="283"/>
    </row>
    <row r="15" s="9" customFormat="1" ht="17" customHeight="1" spans="1:23">
      <c r="A15" s="215" t="s">
        <v>2108</v>
      </c>
      <c r="B15" s="216">
        <v>45811</v>
      </c>
      <c r="C15" s="216">
        <v>45877</v>
      </c>
      <c r="D15" s="217">
        <v>25000</v>
      </c>
      <c r="E15" s="217">
        <v>25000</v>
      </c>
      <c r="F15" s="217">
        <v>22000</v>
      </c>
      <c r="G15" s="217">
        <v>21000</v>
      </c>
      <c r="H15" s="218"/>
      <c r="I15" s="218" t="s">
        <v>2107</v>
      </c>
      <c r="J15" s="256"/>
      <c r="K15" s="256"/>
      <c r="L15" s="253"/>
      <c r="N15" s="254"/>
      <c r="O15" s="255"/>
      <c r="P15" s="254"/>
      <c r="Q15" s="253"/>
      <c r="R15" s="254"/>
      <c r="S15" s="253"/>
      <c r="T15" s="254"/>
      <c r="U15" s="253"/>
      <c r="V15" s="254"/>
      <c r="W15" s="283"/>
    </row>
    <row r="16" s="9" customFormat="1" ht="17" customHeight="1" spans="1:23">
      <c r="A16" s="215"/>
      <c r="B16" s="216"/>
      <c r="C16" s="216"/>
      <c r="D16" s="217"/>
      <c r="E16" s="217"/>
      <c r="F16" s="217"/>
      <c r="G16" s="217"/>
      <c r="H16" s="218"/>
      <c r="I16" s="257"/>
      <c r="J16" s="256"/>
      <c r="K16" s="256"/>
      <c r="L16" s="253"/>
      <c r="N16" s="254"/>
      <c r="O16" s="255"/>
      <c r="P16" s="254"/>
      <c r="Q16" s="253"/>
      <c r="R16" s="254"/>
      <c r="S16" s="253"/>
      <c r="T16" s="254"/>
      <c r="U16" s="253"/>
      <c r="V16" s="254"/>
      <c r="W16" s="283"/>
    </row>
    <row r="17" s="9" customFormat="1" ht="17" customHeight="1" spans="1:23">
      <c r="A17" s="215"/>
      <c r="B17" s="216"/>
      <c r="C17" s="216"/>
      <c r="D17" s="217"/>
      <c r="E17" s="217"/>
      <c r="F17" s="217"/>
      <c r="G17" s="217"/>
      <c r="H17" s="218"/>
      <c r="I17" s="257"/>
      <c r="J17" s="256"/>
      <c r="K17" s="256"/>
      <c r="L17" s="253"/>
      <c r="N17" s="254"/>
      <c r="O17" s="255"/>
      <c r="P17" s="254"/>
      <c r="Q17" s="253"/>
      <c r="R17" s="254"/>
      <c r="S17" s="253"/>
      <c r="T17" s="254"/>
      <c r="U17" s="253"/>
      <c r="V17" s="254"/>
      <c r="W17" s="283"/>
    </row>
    <row r="18" s="9" customFormat="1" ht="17" customHeight="1" spans="1:23">
      <c r="A18" s="219" t="s">
        <v>2109</v>
      </c>
      <c r="B18" s="220"/>
      <c r="C18" s="220"/>
      <c r="D18" s="221">
        <v>113210.666666666</v>
      </c>
      <c r="E18" s="221">
        <v>114498.666666666</v>
      </c>
      <c r="F18" s="221">
        <v>111930.666666666</v>
      </c>
      <c r="G18" s="221">
        <v>111992</v>
      </c>
      <c r="H18" s="222">
        <f>SUM(D18:G18)</f>
        <v>451631.999999998</v>
      </c>
      <c r="I18" s="252"/>
      <c r="J18" s="256"/>
      <c r="K18" s="256"/>
      <c r="L18" s="253" t="s">
        <v>2109</v>
      </c>
      <c r="N18" s="254"/>
      <c r="O18" s="258">
        <v>52868.25</v>
      </c>
      <c r="P18" s="259">
        <v>52868.25</v>
      </c>
      <c r="Q18" s="284">
        <v>52996.25</v>
      </c>
      <c r="R18" s="259">
        <v>52996.25</v>
      </c>
      <c r="S18" s="284">
        <v>79784.25</v>
      </c>
      <c r="T18" s="259">
        <v>79784.25</v>
      </c>
      <c r="U18" s="284">
        <v>52376.25</v>
      </c>
      <c r="V18" s="259">
        <v>52376.25</v>
      </c>
      <c r="W18" s="285">
        <v>238025</v>
      </c>
    </row>
    <row r="19" ht="17" customHeight="1" spans="1:23">
      <c r="A19" s="223" t="s">
        <v>2110</v>
      </c>
      <c r="B19" s="224">
        <f>布料MA!V11+布料MA!V20+布料MA!V28+布料MA!V35</f>
        <v>1053000</v>
      </c>
      <c r="C19" s="225" t="s">
        <v>77</v>
      </c>
      <c r="D19" s="225">
        <f>SUM(D3:D17)</f>
        <v>245000</v>
      </c>
      <c r="E19" s="225">
        <f>SUM(E3:E17)</f>
        <v>245000</v>
      </c>
      <c r="F19" s="225">
        <f>SUM(F3:F17)</f>
        <v>242000</v>
      </c>
      <c r="G19" s="225">
        <f>SUM(G3:G17)</f>
        <v>241000</v>
      </c>
      <c r="H19" s="225">
        <f>SUM(D19:G19)</f>
        <v>973000</v>
      </c>
      <c r="L19" s="260" t="s">
        <v>2110</v>
      </c>
      <c r="M19" s="224">
        <f>布料MA!V46+布料MA!V61+布料MA!V76+布料MA!V91</f>
        <v>362000</v>
      </c>
      <c r="N19" s="261" t="s">
        <v>77</v>
      </c>
      <c r="O19" s="262">
        <f t="shared" ref="O19:V19" si="0">SUM(O3:O11)</f>
        <v>80000</v>
      </c>
      <c r="P19" s="261">
        <f t="shared" si="0"/>
        <v>80000</v>
      </c>
      <c r="Q19" s="286">
        <f t="shared" si="0"/>
        <v>80000</v>
      </c>
      <c r="R19" s="261">
        <f t="shared" si="0"/>
        <v>80000</v>
      </c>
      <c r="S19" s="286">
        <f t="shared" si="0"/>
        <v>122000</v>
      </c>
      <c r="T19" s="261">
        <f t="shared" si="0"/>
        <v>122000</v>
      </c>
      <c r="U19" s="286">
        <f t="shared" si="0"/>
        <v>80000</v>
      </c>
      <c r="V19" s="261">
        <f t="shared" si="0"/>
        <v>80000</v>
      </c>
      <c r="W19" s="287">
        <f>O19+Q19+S19+U19</f>
        <v>362000</v>
      </c>
    </row>
    <row r="20" ht="17" customHeight="1" spans="1:23">
      <c r="A20" s="224" t="s">
        <v>2111</v>
      </c>
      <c r="B20" s="223">
        <f>B19-H19</f>
        <v>80000</v>
      </c>
      <c r="C20" s="225" t="s">
        <v>2112</v>
      </c>
      <c r="D20" s="225">
        <f>'92107'!BN288+D18</f>
        <v>240512.583333333</v>
      </c>
      <c r="E20" s="225">
        <f>'92107'!BO288+E18</f>
        <v>240544.583333333</v>
      </c>
      <c r="F20" s="225">
        <f>'92107'!BP288+F18</f>
        <v>237367.583333333</v>
      </c>
      <c r="G20" s="225">
        <f>'92107'!BQ288+G18</f>
        <v>233714.25</v>
      </c>
      <c r="H20" s="225">
        <f>SUM(D20:G20)</f>
        <v>952138.999999998</v>
      </c>
      <c r="L20" s="263" t="s">
        <v>2111</v>
      </c>
      <c r="M20" s="223">
        <f>M19-W19</f>
        <v>0</v>
      </c>
      <c r="N20" s="261" t="s">
        <v>2112</v>
      </c>
      <c r="O20" s="262">
        <f>'92108'!BI111+O18</f>
        <v>69727.5</v>
      </c>
      <c r="P20" s="261">
        <f>'92108'!BJ111+P18</f>
        <v>69727.5</v>
      </c>
      <c r="Q20" s="286">
        <f>'92108'!BK111+Q18</f>
        <v>73151.5</v>
      </c>
      <c r="R20" s="261">
        <f>'92108'!BL111+R18</f>
        <v>73151.5</v>
      </c>
      <c r="S20" s="286">
        <f>'92108'!BM111+S18</f>
        <v>99945.5</v>
      </c>
      <c r="T20" s="261">
        <f>'92108'!BN111+T18</f>
        <v>99945.5</v>
      </c>
      <c r="U20" s="286">
        <f>'92108'!BO111+U18</f>
        <v>72071.5</v>
      </c>
      <c r="V20" s="261">
        <f>'92108'!BP111+V18</f>
        <v>72071.5</v>
      </c>
      <c r="W20" s="287">
        <f>O20+Q20+S20+U20</f>
        <v>314896</v>
      </c>
    </row>
    <row r="21" ht="17" customHeight="1" spans="1:23">
      <c r="A21" s="224" t="s">
        <v>2113</v>
      </c>
      <c r="B21" s="223">
        <v>5000</v>
      </c>
      <c r="C21" s="226" t="s">
        <v>2114</v>
      </c>
      <c r="D21" s="226">
        <f>D19-D20</f>
        <v>4487.41666666733</v>
      </c>
      <c r="E21" s="226">
        <f>E19-E20</f>
        <v>4455.41666666733</v>
      </c>
      <c r="F21" s="226">
        <f>F19-F20</f>
        <v>4632.41666666733</v>
      </c>
      <c r="G21" s="226">
        <f>G19-G20</f>
        <v>7285.75</v>
      </c>
      <c r="H21" s="226">
        <f>H19-H20</f>
        <v>20861.000000002</v>
      </c>
      <c r="L21" s="264" t="s">
        <v>2113</v>
      </c>
      <c r="M21" s="265">
        <v>5000</v>
      </c>
      <c r="N21" s="266" t="s">
        <v>2114</v>
      </c>
      <c r="O21" s="267">
        <f>O19-O20</f>
        <v>10272.5</v>
      </c>
      <c r="P21" s="266">
        <f t="shared" ref="P21:W21" si="1">P19-P20</f>
        <v>10272.5</v>
      </c>
      <c r="Q21" s="288">
        <f t="shared" si="1"/>
        <v>6848.5</v>
      </c>
      <c r="R21" s="266">
        <f t="shared" si="1"/>
        <v>6848.5</v>
      </c>
      <c r="S21" s="288">
        <f t="shared" si="1"/>
        <v>22054.5</v>
      </c>
      <c r="T21" s="266">
        <f t="shared" si="1"/>
        <v>22054.5</v>
      </c>
      <c r="U21" s="288">
        <f t="shared" si="1"/>
        <v>7928.5</v>
      </c>
      <c r="V21" s="266">
        <f t="shared" si="1"/>
        <v>7928.5</v>
      </c>
      <c r="W21" s="289">
        <f t="shared" si="1"/>
        <v>47104</v>
      </c>
    </row>
    <row r="22" spans="4:23">
      <c r="D22" s="227">
        <v>129513.833333333</v>
      </c>
      <c r="E22" s="227">
        <v>129593.833333333</v>
      </c>
      <c r="F22" s="227">
        <v>127016.833333333</v>
      </c>
      <c r="G22" s="227">
        <v>126411.5</v>
      </c>
      <c r="O22" s="10">
        <v>56824</v>
      </c>
      <c r="P22" s="10">
        <v>56824</v>
      </c>
      <c r="Q22" s="10">
        <v>56952</v>
      </c>
      <c r="R22" s="10">
        <v>56952</v>
      </c>
      <c r="S22" s="10">
        <v>83746</v>
      </c>
      <c r="T22" s="10">
        <v>83746</v>
      </c>
      <c r="U22" s="10">
        <v>56332</v>
      </c>
      <c r="V22" s="10">
        <v>56332</v>
      </c>
      <c r="W22" s="10">
        <v>253854</v>
      </c>
    </row>
    <row r="23" spans="4:23">
      <c r="D23" s="228">
        <f>D22-D20</f>
        <v>-110998.75</v>
      </c>
      <c r="E23" s="228">
        <f>E22-E20</f>
        <v>-110950.75</v>
      </c>
      <c r="F23" s="228">
        <f>F22-F20</f>
        <v>-110350.75</v>
      </c>
      <c r="G23" s="228">
        <f>G22-G20</f>
        <v>-107302.75</v>
      </c>
      <c r="O23" s="227">
        <f>O22-O20</f>
        <v>-12903.5</v>
      </c>
      <c r="P23" s="227">
        <f t="shared" ref="P23:W23" si="2">P22-P20</f>
        <v>-12903.5</v>
      </c>
      <c r="Q23" s="227">
        <f t="shared" si="2"/>
        <v>-16199.5</v>
      </c>
      <c r="R23" s="227">
        <f t="shared" si="2"/>
        <v>-16199.5</v>
      </c>
      <c r="S23" s="227">
        <f t="shared" si="2"/>
        <v>-16199.5</v>
      </c>
      <c r="T23" s="227">
        <f t="shared" si="2"/>
        <v>-16199.5</v>
      </c>
      <c r="U23" s="227">
        <f t="shared" si="2"/>
        <v>-15739.5</v>
      </c>
      <c r="V23" s="227">
        <f t="shared" si="2"/>
        <v>-15739.5</v>
      </c>
      <c r="W23" s="227">
        <f t="shared" si="2"/>
        <v>-61042</v>
      </c>
    </row>
    <row r="24" spans="8:8">
      <c r="H24" s="9" t="s">
        <v>2115</v>
      </c>
    </row>
    <row r="25" spans="14:15">
      <c r="N25" s="268" t="s">
        <v>2115</v>
      </c>
      <c r="O25" s="268">
        <f>'IC MA'!S9-W19</f>
        <v>0</v>
      </c>
    </row>
    <row r="27" spans="4:7">
      <c r="D27" s="229" t="s">
        <v>2116</v>
      </c>
      <c r="E27" s="229"/>
      <c r="F27" s="229"/>
      <c r="G27" s="229"/>
    </row>
    <row r="28" ht="24" spans="1:7">
      <c r="A28" s="209" t="s">
        <v>2087</v>
      </c>
      <c r="B28" s="210" t="s">
        <v>2088</v>
      </c>
      <c r="C28" s="210" t="s">
        <v>2089</v>
      </c>
      <c r="D28" s="211" t="s">
        <v>2117</v>
      </c>
      <c r="E28" s="211" t="s">
        <v>2118</v>
      </c>
      <c r="F28" s="230" t="s">
        <v>2119</v>
      </c>
      <c r="G28" s="230" t="s">
        <v>2120</v>
      </c>
    </row>
    <row r="29" ht="14.25" spans="1:12">
      <c r="A29" s="209" t="s">
        <v>2091</v>
      </c>
      <c r="B29" s="212">
        <v>45294</v>
      </c>
      <c r="C29" s="212">
        <v>45380</v>
      </c>
      <c r="D29" s="213">
        <v>80000</v>
      </c>
      <c r="E29" s="213">
        <v>80000</v>
      </c>
      <c r="F29" s="213"/>
      <c r="G29" s="213"/>
      <c r="L29" s="269"/>
    </row>
    <row r="30" ht="26" customHeight="1" spans="1:17">
      <c r="A30" s="209" t="s">
        <v>2094</v>
      </c>
      <c r="B30" s="212">
        <v>45344</v>
      </c>
      <c r="C30" s="212">
        <v>45435</v>
      </c>
      <c r="D30" s="213">
        <v>20000</v>
      </c>
      <c r="E30" s="213">
        <v>20000</v>
      </c>
      <c r="F30" s="213">
        <v>20000</v>
      </c>
      <c r="G30" s="213">
        <v>20000</v>
      </c>
      <c r="L30" s="270"/>
      <c r="M30" s="271" t="s">
        <v>2117</v>
      </c>
      <c r="N30" s="271" t="s">
        <v>2118</v>
      </c>
      <c r="O30" s="272" t="s">
        <v>2119</v>
      </c>
      <c r="P30" s="272" t="s">
        <v>2120</v>
      </c>
      <c r="Q30" s="290" t="s">
        <v>77</v>
      </c>
    </row>
    <row r="31" spans="1:17">
      <c r="A31" s="209" t="s">
        <v>2096</v>
      </c>
      <c r="B31" s="212">
        <v>45371</v>
      </c>
      <c r="C31" s="212">
        <v>45457</v>
      </c>
      <c r="D31" s="213">
        <v>40000</v>
      </c>
      <c r="E31" s="213">
        <v>40000</v>
      </c>
      <c r="F31" s="213">
        <v>0</v>
      </c>
      <c r="G31" s="213">
        <v>0</v>
      </c>
      <c r="L31" s="273" t="s">
        <v>2121</v>
      </c>
      <c r="M31" s="274">
        <v>594648</v>
      </c>
      <c r="N31" s="274">
        <v>560352</v>
      </c>
      <c r="O31" s="274">
        <v>80000</v>
      </c>
      <c r="P31" s="274">
        <v>80000</v>
      </c>
      <c r="Q31" s="291">
        <f>SUM(M31:P31)</f>
        <v>1315000</v>
      </c>
    </row>
    <row r="32" spans="1:17">
      <c r="A32" s="209" t="s">
        <v>2098</v>
      </c>
      <c r="B32" s="212">
        <v>45401</v>
      </c>
      <c r="C32" s="212">
        <v>45482</v>
      </c>
      <c r="D32" s="213">
        <v>40000</v>
      </c>
      <c r="E32" s="213">
        <v>40000</v>
      </c>
      <c r="F32" s="213">
        <v>0</v>
      </c>
      <c r="G32" s="213">
        <v>0</v>
      </c>
      <c r="L32" s="273" t="s">
        <v>2122</v>
      </c>
      <c r="M32" s="274">
        <v>565633</v>
      </c>
      <c r="N32" s="274">
        <v>565633</v>
      </c>
      <c r="O32" s="274">
        <v>68635</v>
      </c>
      <c r="P32" s="274">
        <v>68635</v>
      </c>
      <c r="Q32" s="291">
        <f>SUM(M32:P32)</f>
        <v>1268536</v>
      </c>
    </row>
    <row r="33" spans="1:17">
      <c r="A33" s="209" t="s">
        <v>2123</v>
      </c>
      <c r="B33" s="212">
        <v>45423</v>
      </c>
      <c r="C33" s="212">
        <v>45513</v>
      </c>
      <c r="D33" s="213">
        <v>60000</v>
      </c>
      <c r="E33" s="213">
        <v>80000</v>
      </c>
      <c r="F33" s="213">
        <v>20000</v>
      </c>
      <c r="G33" s="213">
        <v>20000</v>
      </c>
      <c r="L33" s="273" t="s">
        <v>2124</v>
      </c>
      <c r="M33" s="274">
        <f>M31-M32</f>
        <v>29015</v>
      </c>
      <c r="N33" s="225">
        <f>N31-N32</f>
        <v>-5281</v>
      </c>
      <c r="O33" s="274">
        <f>O31-O32</f>
        <v>11365</v>
      </c>
      <c r="P33" s="274">
        <f>P31-P32</f>
        <v>11365</v>
      </c>
      <c r="Q33" s="291">
        <f>SUM(M33:P33)</f>
        <v>46464</v>
      </c>
    </row>
    <row r="34" spans="1:17">
      <c r="A34" s="209" t="s">
        <v>2100</v>
      </c>
      <c r="B34" s="212">
        <v>45436</v>
      </c>
      <c r="C34" s="212">
        <v>45498</v>
      </c>
      <c r="D34" s="213">
        <v>40000</v>
      </c>
      <c r="E34" s="213">
        <v>40000</v>
      </c>
      <c r="F34" s="213"/>
      <c r="G34" s="213"/>
      <c r="L34" s="273" t="s">
        <v>2125</v>
      </c>
      <c r="M34" s="274"/>
      <c r="N34" s="274"/>
      <c r="O34" s="225">
        <v>-7321</v>
      </c>
      <c r="P34" s="225">
        <v>-7194</v>
      </c>
      <c r="Q34" s="261">
        <f>SUM(M34:P34)</f>
        <v>-14515</v>
      </c>
    </row>
    <row r="35" ht="14.25" spans="1:17">
      <c r="A35" s="209" t="s">
        <v>2099</v>
      </c>
      <c r="B35" s="212">
        <v>45476</v>
      </c>
      <c r="C35" s="212">
        <v>45523</v>
      </c>
      <c r="D35" s="213">
        <v>34852</v>
      </c>
      <c r="E35" s="213">
        <v>55148</v>
      </c>
      <c r="F35" s="213"/>
      <c r="G35" s="213"/>
      <c r="L35" s="275" t="s">
        <v>2126</v>
      </c>
      <c r="M35" s="276">
        <f>M33-M34</f>
        <v>29015</v>
      </c>
      <c r="N35" s="276">
        <f>N33-N34</f>
        <v>-5281</v>
      </c>
      <c r="O35" s="276">
        <f>O33+O34</f>
        <v>4044</v>
      </c>
      <c r="P35" s="276">
        <f>P33+P34</f>
        <v>4171</v>
      </c>
      <c r="Q35" s="292">
        <f>SUM(M35:P35)</f>
        <v>31949</v>
      </c>
    </row>
    <row r="36" spans="1:12">
      <c r="A36" s="209" t="s">
        <v>2103</v>
      </c>
      <c r="B36" s="212">
        <v>45560</v>
      </c>
      <c r="C36" s="212">
        <v>45595</v>
      </c>
      <c r="D36" s="213">
        <v>40000</v>
      </c>
      <c r="E36" s="213">
        <v>40000</v>
      </c>
      <c r="F36" s="213"/>
      <c r="G36" s="213"/>
      <c r="L36" s="10"/>
    </row>
    <row r="37" spans="1:8">
      <c r="A37" s="209" t="s">
        <v>2104</v>
      </c>
      <c r="B37" s="212">
        <v>45609</v>
      </c>
      <c r="C37" s="212"/>
      <c r="D37" s="213">
        <v>15500</v>
      </c>
      <c r="E37" s="213">
        <v>15500</v>
      </c>
      <c r="F37" s="213">
        <v>20000</v>
      </c>
      <c r="G37" s="213">
        <v>20000</v>
      </c>
      <c r="H37" s="231" t="s">
        <v>2127</v>
      </c>
    </row>
    <row r="38" spans="1:8">
      <c r="A38" s="209" t="s">
        <v>2101</v>
      </c>
      <c r="B38" s="212">
        <v>45707</v>
      </c>
      <c r="C38" s="212">
        <v>45744</v>
      </c>
      <c r="D38" s="213">
        <v>50000</v>
      </c>
      <c r="E38" s="213">
        <v>50000</v>
      </c>
      <c r="F38" s="213"/>
      <c r="G38" s="213"/>
      <c r="H38" s="231"/>
    </row>
    <row r="39" spans="1:8">
      <c r="A39" s="209" t="s">
        <v>2105</v>
      </c>
      <c r="B39" s="212">
        <v>45736</v>
      </c>
      <c r="C39" s="212">
        <v>45793</v>
      </c>
      <c r="D39" s="213">
        <v>90296</v>
      </c>
      <c r="E39" s="213">
        <v>29704</v>
      </c>
      <c r="F39" s="213"/>
      <c r="G39" s="213"/>
      <c r="H39" s="231"/>
    </row>
    <row r="40" spans="1:8">
      <c r="A40" s="209" t="s">
        <v>2106</v>
      </c>
      <c r="B40" s="212">
        <v>45786</v>
      </c>
      <c r="C40" s="212">
        <v>45849</v>
      </c>
      <c r="D40" s="213">
        <v>30000</v>
      </c>
      <c r="E40" s="213">
        <v>30000</v>
      </c>
      <c r="F40" s="213">
        <v>10000</v>
      </c>
      <c r="G40" s="213">
        <v>10000</v>
      </c>
      <c r="H40" s="231"/>
    </row>
    <row r="41" spans="1:8">
      <c r="A41" s="209" t="s">
        <v>2108</v>
      </c>
      <c r="B41" s="212">
        <v>45811</v>
      </c>
      <c r="C41" s="212">
        <v>45877</v>
      </c>
      <c r="D41" s="213">
        <v>33000</v>
      </c>
      <c r="E41" s="213">
        <v>40000</v>
      </c>
      <c r="F41" s="213">
        <v>10000</v>
      </c>
      <c r="G41" s="213">
        <v>10000</v>
      </c>
      <c r="H41" s="231"/>
    </row>
    <row r="42" spans="1:8">
      <c r="A42" s="232" t="s">
        <v>2102</v>
      </c>
      <c r="B42" s="216">
        <v>45863</v>
      </c>
      <c r="C42" s="233">
        <v>45959</v>
      </c>
      <c r="D42" s="217">
        <v>21000</v>
      </c>
      <c r="E42" s="217"/>
      <c r="F42" s="217"/>
      <c r="G42" s="217"/>
      <c r="H42" s="231"/>
    </row>
    <row r="43" spans="1:8">
      <c r="A43" s="209"/>
      <c r="B43" s="212"/>
      <c r="C43" s="212"/>
      <c r="D43" s="213"/>
      <c r="E43" s="213"/>
      <c r="F43" s="213"/>
      <c r="G43" s="213"/>
      <c r="H43" s="231"/>
    </row>
    <row r="45" spans="3:15">
      <c r="C45" s="226" t="s">
        <v>77</v>
      </c>
      <c r="D45" s="226">
        <f>SUM(D29:D44)</f>
        <v>594648</v>
      </c>
      <c r="E45" s="226">
        <f>SUM(E29:E44)</f>
        <v>560352</v>
      </c>
      <c r="F45" s="226">
        <f>SUM(F29:F44)</f>
        <v>80000</v>
      </c>
      <c r="G45" s="226">
        <f>SUM(G29:G44)</f>
        <v>80000</v>
      </c>
      <c r="O45" s="9" t="s">
        <v>1428</v>
      </c>
    </row>
    <row r="46" spans="6:7">
      <c r="F46" s="10">
        <f>F45+G45</f>
        <v>160000</v>
      </c>
      <c r="G46" s="10"/>
    </row>
    <row r="47" spans="5:7">
      <c r="E47" s="234" t="s">
        <v>2128</v>
      </c>
      <c r="F47" s="234">
        <f>F46-'92107'!BK288-'92108'!BE111-F49</f>
        <v>31382</v>
      </c>
      <c r="G47" s="234"/>
    </row>
    <row r="48" spans="5:7">
      <c r="E48" s="10"/>
      <c r="F48" s="10"/>
      <c r="G48" s="10"/>
    </row>
    <row r="49" spans="5:7">
      <c r="E49" s="231" t="s">
        <v>2078</v>
      </c>
      <c r="F49" s="235">
        <v>43628</v>
      </c>
      <c r="G49" s="235"/>
    </row>
  </sheetData>
  <mergeCells count="9">
    <mergeCell ref="A1:C1"/>
    <mergeCell ref="D1:G1"/>
    <mergeCell ref="L1:N1"/>
    <mergeCell ref="O1:V1"/>
    <mergeCell ref="D27:G27"/>
    <mergeCell ref="F46:G46"/>
    <mergeCell ref="F47:G47"/>
    <mergeCell ref="F48:G48"/>
    <mergeCell ref="F49:G49"/>
  </mergeCells>
  <conditionalFormatting sqref="C21:H21 N21:W21">
    <cfRule type="cellIs" dxfId="2" priority="1" operator="lessThan">
      <formula>0</formula>
    </cfRule>
  </conditionalFormatting>
  <pageMargins left="0.75" right="0.75" top="1" bottom="1" header="0.5" footer="0.5"/>
  <pageSetup paperSize="9" orientation="portrait"/>
  <headerFooter/>
  <ignoredErrors>
    <ignoredError sqref="O19:R19 T19:V19" formulaRange="1"/>
  </ignoredError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7"/>
  <sheetViews>
    <sheetView workbookViewId="0">
      <pane xSplit="13" ySplit="1" topLeftCell="N89" activePane="bottomRight" state="frozen"/>
      <selection/>
      <selection pane="topRight"/>
      <selection pane="bottomLeft"/>
      <selection pane="bottomRight" activeCell="D97" sqref="D97"/>
    </sheetView>
  </sheetViews>
  <sheetFormatPr defaultColWidth="9" defaultRowHeight="13.5"/>
  <cols>
    <col min="1" max="1" width="11.225" style="9" customWidth="1"/>
    <col min="2" max="3" width="9" style="9"/>
    <col min="4" max="4" width="10.825" style="9" customWidth="1"/>
    <col min="5" max="6" width="9" style="9"/>
    <col min="7" max="7" width="14.1083333333333" style="9" customWidth="1"/>
    <col min="8" max="12" width="9" style="9"/>
    <col min="13" max="13" width="14.1083333333333" style="9" customWidth="1"/>
    <col min="14" max="14" width="15.4416666666667" style="9" customWidth="1"/>
    <col min="15" max="15" width="12.9333333333333" style="9" customWidth="1"/>
    <col min="16" max="19" width="9" style="9"/>
    <col min="20" max="70" width="9" style="9" hidden="1" customWidth="1"/>
    <col min="71" max="72" width="9" style="10"/>
    <col min="73" max="16384" width="9" style="9"/>
  </cols>
  <sheetData>
    <row r="1" s="1" customFormat="1" ht="50" customHeight="1" spans="1:72">
      <c r="A1" s="11" t="s">
        <v>15</v>
      </c>
      <c r="B1" s="11" t="s">
        <v>16</v>
      </c>
      <c r="C1" s="11" t="s">
        <v>17</v>
      </c>
      <c r="D1" s="11" t="s">
        <v>18</v>
      </c>
      <c r="E1" s="11" t="s">
        <v>19</v>
      </c>
      <c r="F1" s="11" t="s">
        <v>20</v>
      </c>
      <c r="G1" s="11" t="s">
        <v>21</v>
      </c>
      <c r="H1" s="11" t="s">
        <v>22</v>
      </c>
      <c r="I1" s="11" t="s">
        <v>23</v>
      </c>
      <c r="J1" s="11" t="s">
        <v>24</v>
      </c>
      <c r="K1" s="11" t="s">
        <v>25</v>
      </c>
      <c r="L1" s="11" t="s">
        <v>26</v>
      </c>
      <c r="M1" s="11" t="s">
        <v>27</v>
      </c>
      <c r="N1" s="11" t="s">
        <v>28</v>
      </c>
      <c r="O1" s="40" t="s">
        <v>29</v>
      </c>
      <c r="P1" s="11" t="s">
        <v>30</v>
      </c>
      <c r="Q1" s="50" t="s">
        <v>2129</v>
      </c>
      <c r="R1" s="50" t="s">
        <v>2130</v>
      </c>
      <c r="S1" s="50" t="s">
        <v>2131</v>
      </c>
      <c r="T1" s="40" t="s">
        <v>39</v>
      </c>
      <c r="U1" s="40" t="s">
        <v>40</v>
      </c>
      <c r="V1" s="40" t="s">
        <v>41</v>
      </c>
      <c r="W1" s="51" t="s">
        <v>42</v>
      </c>
      <c r="X1" s="11" t="s">
        <v>43</v>
      </c>
      <c r="Y1" s="11" t="s">
        <v>44</v>
      </c>
      <c r="Z1" s="61" t="s">
        <v>45</v>
      </c>
      <c r="AA1" s="62" t="s">
        <v>46</v>
      </c>
      <c r="AB1" s="63" t="s">
        <v>47</v>
      </c>
      <c r="AC1" s="63" t="s">
        <v>48</v>
      </c>
      <c r="AD1" s="11" t="s">
        <v>49</v>
      </c>
      <c r="AE1" s="11" t="s">
        <v>51</v>
      </c>
      <c r="AF1" s="64" t="s">
        <v>54</v>
      </c>
      <c r="AG1" s="72" t="s">
        <v>55</v>
      </c>
      <c r="AH1" s="73" t="s">
        <v>57</v>
      </c>
      <c r="AI1" s="72" t="s">
        <v>1449</v>
      </c>
      <c r="AJ1" s="72" t="s">
        <v>1450</v>
      </c>
      <c r="AK1" s="72" t="s">
        <v>1451</v>
      </c>
      <c r="AL1" s="72" t="s">
        <v>1452</v>
      </c>
      <c r="AM1" s="72" t="s">
        <v>1453</v>
      </c>
      <c r="AN1" s="72" t="s">
        <v>70</v>
      </c>
      <c r="AO1" s="73" t="s">
        <v>71</v>
      </c>
      <c r="AP1" s="72" t="s">
        <v>102</v>
      </c>
      <c r="AQ1" s="72" t="s">
        <v>2132</v>
      </c>
      <c r="AR1" s="77" t="s">
        <v>1455</v>
      </c>
      <c r="AT1" s="77" t="s">
        <v>1456</v>
      </c>
      <c r="AV1" s="77" t="s">
        <v>1457</v>
      </c>
      <c r="AX1" s="77" t="s">
        <v>1458</v>
      </c>
      <c r="AY1" s="80"/>
      <c r="AZ1" s="77" t="s">
        <v>77</v>
      </c>
      <c r="BA1" s="77" t="s">
        <v>1459</v>
      </c>
      <c r="BB1" s="81" t="s">
        <v>78</v>
      </c>
      <c r="BC1" s="80" t="s">
        <v>78</v>
      </c>
      <c r="BD1" s="80" t="s">
        <v>78</v>
      </c>
      <c r="BE1" s="80" t="s">
        <v>78</v>
      </c>
      <c r="BF1" s="80" t="s">
        <v>78</v>
      </c>
      <c r="BG1" s="80" t="s">
        <v>78</v>
      </c>
      <c r="BH1" s="80" t="s">
        <v>78</v>
      </c>
      <c r="BI1" s="80" t="s">
        <v>78</v>
      </c>
      <c r="BS1" s="50" t="s">
        <v>2133</v>
      </c>
      <c r="BT1" s="50" t="s">
        <v>2134</v>
      </c>
    </row>
    <row r="2" s="2" customFormat="1" ht="32" customHeight="1" spans="1:228">
      <c r="A2" s="12">
        <v>45376</v>
      </c>
      <c r="B2" s="13" t="s">
        <v>2135</v>
      </c>
      <c r="C2" s="13" t="s">
        <v>119</v>
      </c>
      <c r="D2" s="14">
        <v>4500127793</v>
      </c>
      <c r="E2" s="14">
        <v>5200004335</v>
      </c>
      <c r="F2" s="14" t="s">
        <v>2136</v>
      </c>
      <c r="G2" s="13" t="s">
        <v>2137</v>
      </c>
      <c r="H2" s="13" t="s">
        <v>1466</v>
      </c>
      <c r="I2" s="41">
        <v>1000</v>
      </c>
      <c r="J2" s="42">
        <v>0</v>
      </c>
      <c r="K2" s="42">
        <v>2</v>
      </c>
      <c r="L2" s="42">
        <f t="shared" ref="L2:L65" si="0">I2/K2</f>
        <v>500</v>
      </c>
      <c r="M2" s="43">
        <v>45412</v>
      </c>
      <c r="N2" s="44" t="s">
        <v>2138</v>
      </c>
      <c r="O2" s="45" t="s">
        <v>2139</v>
      </c>
      <c r="P2" s="46"/>
      <c r="Q2" s="46"/>
      <c r="R2" s="52" t="s">
        <v>2140</v>
      </c>
      <c r="S2" s="52" t="s">
        <v>85</v>
      </c>
      <c r="T2" s="52" t="s">
        <v>85</v>
      </c>
      <c r="U2" s="52"/>
      <c r="V2" s="52"/>
      <c r="W2" s="53" t="s">
        <v>2141</v>
      </c>
      <c r="X2" s="13" t="s">
        <v>2142</v>
      </c>
      <c r="Y2" s="65">
        <v>7.75</v>
      </c>
      <c r="Z2" s="66">
        <f t="shared" ref="Z2:Z6" si="1">Y2*I2</f>
        <v>7750</v>
      </c>
      <c r="AA2" s="42"/>
      <c r="AB2" s="13" t="s">
        <v>1465</v>
      </c>
      <c r="AC2" s="41" t="s">
        <v>101</v>
      </c>
      <c r="AD2" s="67">
        <f t="shared" ref="AD2:AD6" si="2">I2</f>
        <v>1000</v>
      </c>
      <c r="AE2" s="67"/>
      <c r="AF2" s="67"/>
      <c r="AG2" s="74">
        <f t="shared" ref="AG2:AG6" si="3">AD2</f>
        <v>1000</v>
      </c>
      <c r="AH2" s="74"/>
      <c r="AI2" s="74"/>
      <c r="AJ2" s="74"/>
      <c r="AK2" s="74">
        <f>I2</f>
        <v>1000</v>
      </c>
      <c r="AL2" s="74"/>
      <c r="AM2" s="75"/>
      <c r="AN2" s="75">
        <f>I2</f>
        <v>1000</v>
      </c>
      <c r="AO2" s="74"/>
      <c r="AP2" s="75">
        <f>I2</f>
        <v>1000</v>
      </c>
      <c r="AQ2" s="75" t="s">
        <v>102</v>
      </c>
      <c r="AR2" s="74"/>
      <c r="AS2" s="74"/>
      <c r="AT2" s="74"/>
      <c r="AU2" s="74"/>
      <c r="AV2" s="74">
        <f>I2</f>
        <v>1000</v>
      </c>
      <c r="AW2" s="74">
        <f>I2</f>
        <v>1000</v>
      </c>
      <c r="AX2" s="74"/>
      <c r="AY2" s="74"/>
      <c r="AZ2" s="78" t="e">
        <f>AR2+AT2+AV2+AX2+AZ1</f>
        <v>#VALUE!</v>
      </c>
      <c r="BA2" s="78" t="e">
        <f>AS2+AU2+AW2+AY2+BA1</f>
        <v>#VALUE!</v>
      </c>
      <c r="BB2" s="79" t="e">
        <f t="shared" ref="BB2:BI2" si="4">BB1-AR2</f>
        <v>#VALUE!</v>
      </c>
      <c r="BC2" s="79" t="e">
        <f t="shared" si="4"/>
        <v>#VALUE!</v>
      </c>
      <c r="BD2" s="79" t="e">
        <f t="shared" si="4"/>
        <v>#VALUE!</v>
      </c>
      <c r="BE2" s="79" t="e">
        <f t="shared" si="4"/>
        <v>#VALUE!</v>
      </c>
      <c r="BF2" s="79" t="e">
        <f t="shared" si="4"/>
        <v>#VALUE!</v>
      </c>
      <c r="BG2" s="79" t="e">
        <f t="shared" si="4"/>
        <v>#VALUE!</v>
      </c>
      <c r="BH2" s="79" t="e">
        <f t="shared" si="4"/>
        <v>#VALUE!</v>
      </c>
      <c r="BI2" s="79" t="e">
        <f t="shared" si="4"/>
        <v>#VALUE!</v>
      </c>
      <c r="BJ2" s="83"/>
      <c r="BK2" s="83"/>
      <c r="BL2" s="83"/>
      <c r="BM2" s="83"/>
      <c r="BN2" s="83"/>
      <c r="BO2" s="83"/>
      <c r="BP2" s="83"/>
      <c r="BQ2" s="83"/>
      <c r="BR2" s="84"/>
      <c r="BS2" s="85"/>
      <c r="BT2" s="85"/>
      <c r="BU2" s="1"/>
      <c r="BV2" s="1"/>
      <c r="BW2" s="1"/>
      <c r="BX2" s="1"/>
      <c r="BY2" s="1"/>
      <c r="BZ2" s="1"/>
      <c r="CA2" s="1"/>
      <c r="CB2" s="1"/>
      <c r="CC2" s="1"/>
      <c r="CD2" s="1"/>
      <c r="CE2" s="1"/>
      <c r="CF2" s="1"/>
      <c r="CG2" s="1"/>
      <c r="CH2" s="1"/>
      <c r="CI2" s="1"/>
      <c r="CJ2" s="1"/>
      <c r="CK2" s="1"/>
      <c r="CL2" s="1"/>
      <c r="CM2" s="1"/>
      <c r="CN2" s="1"/>
      <c r="CO2" s="83"/>
      <c r="CP2" s="83"/>
      <c r="CQ2" s="83"/>
      <c r="CR2" s="83"/>
      <c r="CS2" s="83"/>
      <c r="CT2" s="83"/>
      <c r="CU2" s="83"/>
      <c r="CV2" s="83"/>
      <c r="CW2" s="83"/>
      <c r="CX2" s="83"/>
      <c r="CY2" s="83"/>
      <c r="CZ2" s="83"/>
      <c r="DA2" s="83"/>
      <c r="DB2" s="83"/>
      <c r="DC2" s="83"/>
      <c r="DD2" s="83"/>
      <c r="DE2" s="83"/>
      <c r="DF2" s="83"/>
      <c r="DG2" s="83"/>
      <c r="DH2" s="83"/>
      <c r="DI2" s="83"/>
      <c r="DJ2" s="83"/>
      <c r="DK2" s="83"/>
      <c r="DL2" s="83"/>
      <c r="DM2" s="83"/>
      <c r="DN2" s="83"/>
      <c r="DO2" s="83"/>
      <c r="DP2" s="83"/>
      <c r="DQ2" s="83"/>
      <c r="DR2" s="83"/>
      <c r="DS2" s="83"/>
      <c r="DT2" s="83"/>
      <c r="DU2" s="83"/>
      <c r="DV2" s="83"/>
      <c r="DW2" s="83"/>
      <c r="DX2" s="83"/>
      <c r="DY2" s="83"/>
      <c r="DZ2" s="83"/>
      <c r="EA2" s="83"/>
      <c r="EB2" s="83"/>
      <c r="EC2" s="83"/>
      <c r="ED2" s="83"/>
      <c r="EE2" s="83"/>
      <c r="EF2" s="83"/>
      <c r="EG2" s="83"/>
      <c r="EH2" s="83"/>
      <c r="EI2" s="83"/>
      <c r="EJ2" s="83"/>
      <c r="EK2" s="83"/>
      <c r="EL2" s="83"/>
      <c r="EM2" s="83"/>
      <c r="EN2" s="83"/>
      <c r="EO2" s="83"/>
      <c r="EP2" s="83"/>
      <c r="EQ2" s="83"/>
      <c r="ER2" s="83"/>
      <c r="ES2" s="83"/>
      <c r="ET2" s="83"/>
      <c r="EU2" s="83"/>
      <c r="EV2" s="83"/>
      <c r="EW2" s="83"/>
      <c r="EX2" s="83"/>
      <c r="EY2" s="83"/>
      <c r="EZ2" s="83"/>
      <c r="FA2" s="83"/>
      <c r="FB2" s="83"/>
      <c r="FC2" s="83"/>
      <c r="FD2" s="83"/>
      <c r="FE2" s="83"/>
      <c r="FF2" s="83"/>
      <c r="FG2" s="83"/>
      <c r="FH2" s="83"/>
      <c r="FI2" s="83"/>
      <c r="FJ2" s="83"/>
      <c r="FK2" s="83"/>
      <c r="FL2" s="83"/>
      <c r="FM2" s="83"/>
      <c r="FN2" s="83"/>
      <c r="FO2" s="83"/>
      <c r="FP2" s="83"/>
      <c r="FQ2" s="83"/>
      <c r="FR2" s="83"/>
      <c r="FS2" s="83"/>
      <c r="FT2" s="83"/>
      <c r="FU2" s="83"/>
      <c r="FV2" s="83"/>
      <c r="FW2" s="83"/>
      <c r="FX2" s="83"/>
      <c r="FY2" s="83"/>
      <c r="FZ2" s="83"/>
      <c r="GA2" s="83"/>
      <c r="GB2" s="83"/>
      <c r="GC2" s="83"/>
      <c r="GD2" s="83"/>
      <c r="GE2" s="83"/>
      <c r="GF2" s="83"/>
      <c r="GG2" s="83"/>
      <c r="GH2" s="83"/>
      <c r="GI2" s="83"/>
      <c r="GJ2" s="83"/>
      <c r="GK2" s="83"/>
      <c r="GL2" s="83"/>
      <c r="GM2" s="83"/>
      <c r="GN2" s="83"/>
      <c r="GO2" s="83"/>
      <c r="GP2" s="83"/>
      <c r="GQ2" s="83"/>
      <c r="GR2" s="83"/>
      <c r="GS2" s="83"/>
      <c r="GT2" s="83"/>
      <c r="GU2" s="83"/>
      <c r="GV2" s="83"/>
      <c r="GW2" s="83"/>
      <c r="GX2" s="83"/>
      <c r="GY2" s="83"/>
      <c r="GZ2" s="83"/>
      <c r="HA2" s="83"/>
      <c r="HB2" s="83"/>
      <c r="HC2" s="83"/>
      <c r="HD2" s="83"/>
      <c r="HE2" s="83"/>
      <c r="HF2" s="83"/>
      <c r="HG2" s="83"/>
      <c r="HH2" s="83"/>
      <c r="HI2" s="83"/>
      <c r="HJ2" s="83"/>
      <c r="HK2" s="83"/>
      <c r="HL2" s="83"/>
      <c r="HM2" s="83"/>
      <c r="HN2" s="83"/>
      <c r="HO2" s="83"/>
      <c r="HP2" s="83"/>
      <c r="HQ2" s="83"/>
      <c r="HR2" s="83"/>
      <c r="HS2" s="83"/>
      <c r="HT2" s="83"/>
    </row>
    <row r="3" s="3" customFormat="1" ht="32" customHeight="1" spans="1:228">
      <c r="A3" s="15">
        <v>45376</v>
      </c>
      <c r="B3" s="16" t="s">
        <v>2135</v>
      </c>
      <c r="C3" s="13" t="s">
        <v>119</v>
      </c>
      <c r="D3" s="17">
        <v>4500127793</v>
      </c>
      <c r="E3" s="17">
        <v>5200004335</v>
      </c>
      <c r="F3" s="17" t="s">
        <v>2143</v>
      </c>
      <c r="G3" s="13" t="s">
        <v>2144</v>
      </c>
      <c r="H3" s="13" t="s">
        <v>5</v>
      </c>
      <c r="I3" s="41">
        <v>496</v>
      </c>
      <c r="J3" s="41">
        <v>0</v>
      </c>
      <c r="K3" s="41">
        <v>8</v>
      </c>
      <c r="L3" s="41">
        <f t="shared" si="0"/>
        <v>62</v>
      </c>
      <c r="M3" s="44">
        <v>45412</v>
      </c>
      <c r="N3" s="44" t="s">
        <v>2138</v>
      </c>
      <c r="O3" s="45" t="s">
        <v>2139</v>
      </c>
      <c r="P3" s="45"/>
      <c r="Q3" s="45"/>
      <c r="R3" s="52">
        <v>45384</v>
      </c>
      <c r="S3" s="54" t="s">
        <v>85</v>
      </c>
      <c r="T3" s="54" t="s">
        <v>2145</v>
      </c>
      <c r="U3" s="54"/>
      <c r="V3" s="54"/>
      <c r="W3" s="55" t="s">
        <v>2146</v>
      </c>
      <c r="X3" s="16" t="s">
        <v>2142</v>
      </c>
      <c r="Y3" s="68">
        <v>4.43</v>
      </c>
      <c r="Z3" s="69">
        <f t="shared" si="1"/>
        <v>2197.28</v>
      </c>
      <c r="AA3" s="41"/>
      <c r="AB3" s="41" t="s">
        <v>557</v>
      </c>
      <c r="AC3" s="41" t="s">
        <v>101</v>
      </c>
      <c r="AD3" s="70">
        <f t="shared" si="2"/>
        <v>496</v>
      </c>
      <c r="AE3" s="70"/>
      <c r="AF3" s="70"/>
      <c r="AG3" s="76">
        <f t="shared" si="3"/>
        <v>496</v>
      </c>
      <c r="AH3" s="76"/>
      <c r="AI3" s="76"/>
      <c r="AJ3" s="76"/>
      <c r="AK3" s="76"/>
      <c r="AL3" s="76">
        <f>I3/4</f>
        <v>124</v>
      </c>
      <c r="AM3" s="76">
        <f t="shared" ref="AM3:AM6" si="5">I3</f>
        <v>496</v>
      </c>
      <c r="AN3" s="76"/>
      <c r="AO3" s="76"/>
      <c r="AP3" s="76" t="s">
        <v>102</v>
      </c>
      <c r="AQ3" s="76"/>
      <c r="AR3" s="76"/>
      <c r="AS3" s="76"/>
      <c r="AT3" s="76">
        <f>I3</f>
        <v>496</v>
      </c>
      <c r="AU3" s="78" t="e">
        <f>AQ3+AR3+AS3+AT3+'92107'!#REF!</f>
        <v>#REF!</v>
      </c>
      <c r="AV3" s="78" t="e">
        <f>'92107'!#REF!-AQ3</f>
        <v>#REF!</v>
      </c>
      <c r="AW3" s="78" t="e">
        <f>'92107'!#REF!-AR3</f>
        <v>#REF!</v>
      </c>
      <c r="AX3" s="78" t="e">
        <f>'92107'!#REF!-AS3</f>
        <v>#REF!</v>
      </c>
      <c r="AY3" s="78" t="e">
        <f>'92107'!#REF!-AT3</f>
        <v>#REF!</v>
      </c>
      <c r="AZ3" s="78"/>
      <c r="BA3" s="82"/>
      <c r="BB3" s="82"/>
      <c r="BC3" s="82"/>
      <c r="BD3" s="82"/>
      <c r="BE3" s="82"/>
      <c r="BF3" s="82"/>
      <c r="BG3" s="82"/>
      <c r="BH3" s="82"/>
      <c r="BI3" s="82"/>
      <c r="BJ3" s="82"/>
      <c r="BK3" s="82"/>
      <c r="BL3" s="82"/>
      <c r="BM3" s="82"/>
      <c r="BN3" s="82"/>
      <c r="BO3" s="82"/>
      <c r="BP3" s="82"/>
      <c r="BQ3" s="82"/>
      <c r="BR3" s="82"/>
      <c r="BS3" s="85"/>
      <c r="BT3" s="85"/>
      <c r="BU3" s="1"/>
      <c r="BV3" s="1"/>
      <c r="BW3" s="1"/>
      <c r="BX3" s="1"/>
      <c r="BY3" s="1"/>
      <c r="BZ3" s="1"/>
      <c r="CA3" s="1"/>
      <c r="CB3" s="1"/>
      <c r="CC3" s="1"/>
      <c r="CD3" s="1"/>
      <c r="CE3" s="1"/>
      <c r="CF3" s="1"/>
      <c r="CG3" s="1"/>
      <c r="CH3" s="1"/>
      <c r="CI3" s="1"/>
      <c r="CJ3" s="1"/>
      <c r="CK3" s="1"/>
      <c r="CL3" s="1"/>
      <c r="CM3" s="1"/>
      <c r="CN3" s="1"/>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c r="ED3" s="82"/>
      <c r="EE3" s="82"/>
      <c r="EF3" s="82"/>
      <c r="EG3" s="82"/>
      <c r="EH3" s="82"/>
      <c r="EI3" s="82"/>
      <c r="EJ3" s="82"/>
      <c r="EK3" s="82"/>
      <c r="EL3" s="82"/>
      <c r="EM3" s="82"/>
      <c r="EN3" s="82"/>
      <c r="EO3" s="82"/>
      <c r="EP3" s="82"/>
      <c r="EQ3" s="82"/>
      <c r="ER3" s="82"/>
      <c r="ES3" s="82"/>
      <c r="ET3" s="82"/>
      <c r="EU3" s="82"/>
      <c r="EV3" s="82"/>
      <c r="EW3" s="82"/>
      <c r="EX3" s="82"/>
      <c r="EY3" s="82"/>
      <c r="EZ3" s="82"/>
      <c r="FA3" s="82"/>
      <c r="FB3" s="82"/>
      <c r="FC3" s="82"/>
      <c r="FD3" s="82"/>
      <c r="FE3" s="82"/>
      <c r="FF3" s="82"/>
      <c r="FG3" s="82"/>
      <c r="FH3" s="82"/>
      <c r="FI3" s="82"/>
      <c r="FJ3" s="82"/>
      <c r="FK3" s="82"/>
      <c r="FL3" s="82"/>
      <c r="FM3" s="82"/>
      <c r="FN3" s="82"/>
      <c r="FO3" s="82"/>
      <c r="FP3" s="82"/>
      <c r="FQ3" s="82"/>
      <c r="FR3" s="82"/>
      <c r="FS3" s="82"/>
      <c r="FT3" s="82"/>
      <c r="FU3" s="82"/>
      <c r="FV3" s="82"/>
      <c r="FW3" s="82"/>
      <c r="FX3" s="82"/>
      <c r="FY3" s="82"/>
      <c r="FZ3" s="82"/>
      <c r="GA3" s="82"/>
      <c r="GB3" s="82"/>
      <c r="GC3" s="82"/>
      <c r="GD3" s="82"/>
      <c r="GE3" s="82"/>
      <c r="GF3" s="82"/>
      <c r="GG3" s="82"/>
      <c r="GH3" s="82"/>
      <c r="GI3" s="82"/>
      <c r="GJ3" s="82"/>
      <c r="GK3" s="82"/>
      <c r="GL3" s="82"/>
      <c r="GM3" s="82"/>
      <c r="GN3" s="82"/>
      <c r="GO3" s="82"/>
      <c r="GP3" s="82"/>
      <c r="GQ3" s="82"/>
      <c r="GR3" s="82"/>
      <c r="GS3" s="82"/>
      <c r="GT3" s="82"/>
      <c r="GU3" s="82"/>
      <c r="GV3" s="82"/>
      <c r="GW3" s="82"/>
      <c r="GX3" s="82"/>
      <c r="GY3" s="82"/>
      <c r="GZ3" s="82"/>
      <c r="HA3" s="82"/>
      <c r="HB3" s="82"/>
      <c r="HC3" s="82"/>
      <c r="HD3" s="82"/>
      <c r="HE3" s="82"/>
      <c r="HF3" s="82"/>
      <c r="HG3" s="82"/>
      <c r="HH3" s="82"/>
      <c r="HI3" s="82"/>
      <c r="HJ3" s="82"/>
      <c r="HK3" s="82"/>
      <c r="HL3" s="82"/>
      <c r="HM3" s="82"/>
      <c r="HN3" s="82"/>
      <c r="HO3" s="82"/>
      <c r="HP3" s="82"/>
      <c r="HQ3" s="82"/>
      <c r="HR3" s="82"/>
      <c r="HS3" s="82"/>
      <c r="HT3" s="82"/>
    </row>
    <row r="4" s="3" customFormat="1" ht="32" customHeight="1" spans="1:228">
      <c r="A4" s="15">
        <v>45376</v>
      </c>
      <c r="B4" s="16" t="s">
        <v>2135</v>
      </c>
      <c r="C4" s="13" t="s">
        <v>119</v>
      </c>
      <c r="D4" s="17">
        <v>4500127793</v>
      </c>
      <c r="E4" s="17">
        <v>5200004335</v>
      </c>
      <c r="F4" s="17" t="s">
        <v>2147</v>
      </c>
      <c r="G4" s="13" t="s">
        <v>2148</v>
      </c>
      <c r="H4" s="13" t="s">
        <v>4</v>
      </c>
      <c r="I4" s="41">
        <v>496</v>
      </c>
      <c r="J4" s="41">
        <v>0</v>
      </c>
      <c r="K4" s="41">
        <v>8</v>
      </c>
      <c r="L4" s="41">
        <f t="shared" si="0"/>
        <v>62</v>
      </c>
      <c r="M4" s="44">
        <v>45412</v>
      </c>
      <c r="N4" s="44" t="s">
        <v>2138</v>
      </c>
      <c r="O4" s="45" t="s">
        <v>2139</v>
      </c>
      <c r="P4" s="45"/>
      <c r="Q4" s="45"/>
      <c r="R4" s="52">
        <v>45384</v>
      </c>
      <c r="S4" s="54" t="s">
        <v>85</v>
      </c>
      <c r="T4" s="54" t="s">
        <v>2145</v>
      </c>
      <c r="U4" s="54"/>
      <c r="V4" s="54"/>
      <c r="W4" s="55" t="s">
        <v>2146</v>
      </c>
      <c r="X4" s="16" t="s">
        <v>2142</v>
      </c>
      <c r="Y4" s="68">
        <v>4.43</v>
      </c>
      <c r="Z4" s="69">
        <f t="shared" si="1"/>
        <v>2197.28</v>
      </c>
      <c r="AA4" s="41"/>
      <c r="AB4" s="41" t="s">
        <v>548</v>
      </c>
      <c r="AC4" s="41" t="s">
        <v>101</v>
      </c>
      <c r="AD4" s="70">
        <f t="shared" si="2"/>
        <v>496</v>
      </c>
      <c r="AE4" s="70"/>
      <c r="AF4" s="70"/>
      <c r="AG4" s="76">
        <f t="shared" si="3"/>
        <v>496</v>
      </c>
      <c r="AH4" s="76"/>
      <c r="AI4" s="76"/>
      <c r="AJ4" s="76"/>
      <c r="AK4" s="76">
        <f>I4/4</f>
        <v>124</v>
      </c>
      <c r="AL4" s="76"/>
      <c r="AM4" s="76">
        <f t="shared" si="5"/>
        <v>496</v>
      </c>
      <c r="AN4" s="76"/>
      <c r="AO4" s="76"/>
      <c r="AP4" s="76" t="s">
        <v>102</v>
      </c>
      <c r="AQ4" s="76"/>
      <c r="AR4" s="76"/>
      <c r="AS4" s="76">
        <f>I4</f>
        <v>496</v>
      </c>
      <c r="AT4" s="76"/>
      <c r="AU4" s="78" t="e">
        <f>AQ4+AR4+AS4+AT4+AU3</f>
        <v>#REF!</v>
      </c>
      <c r="AV4" s="78" t="e">
        <f t="shared" ref="AV4:AY4" si="6">AV3-AQ4</f>
        <v>#REF!</v>
      </c>
      <c r="AW4" s="78" t="e">
        <f t="shared" si="6"/>
        <v>#REF!</v>
      </c>
      <c r="AX4" s="78" t="e">
        <f t="shared" si="6"/>
        <v>#REF!</v>
      </c>
      <c r="AY4" s="78" t="e">
        <f t="shared" si="6"/>
        <v>#REF!</v>
      </c>
      <c r="AZ4" s="78"/>
      <c r="BA4" s="82"/>
      <c r="BB4" s="82"/>
      <c r="BC4" s="82"/>
      <c r="BD4" s="82"/>
      <c r="BE4" s="82"/>
      <c r="BF4" s="82"/>
      <c r="BG4" s="82"/>
      <c r="BH4" s="82"/>
      <c r="BI4" s="82"/>
      <c r="BJ4" s="82"/>
      <c r="BK4" s="82"/>
      <c r="BL4" s="82"/>
      <c r="BM4" s="82"/>
      <c r="BN4" s="82"/>
      <c r="BO4" s="82"/>
      <c r="BP4" s="82"/>
      <c r="BQ4" s="82"/>
      <c r="BR4" s="82"/>
      <c r="BS4" s="85"/>
      <c r="BT4" s="85"/>
      <c r="BU4" s="1"/>
      <c r="BV4" s="1"/>
      <c r="BW4" s="1"/>
      <c r="BX4" s="1"/>
      <c r="BY4" s="1"/>
      <c r="BZ4" s="1"/>
      <c r="CA4" s="1"/>
      <c r="CB4" s="1"/>
      <c r="CC4" s="1"/>
      <c r="CD4" s="1"/>
      <c r="CE4" s="1"/>
      <c r="CF4" s="1"/>
      <c r="CG4" s="1"/>
      <c r="CH4" s="1"/>
      <c r="CI4" s="1"/>
      <c r="CJ4" s="1"/>
      <c r="CK4" s="1"/>
      <c r="CL4" s="1"/>
      <c r="CM4" s="1"/>
      <c r="CN4" s="1"/>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row>
    <row r="5" s="3" customFormat="1" ht="32" customHeight="1" spans="1:228">
      <c r="A5" s="15">
        <v>45376</v>
      </c>
      <c r="B5" s="16" t="s">
        <v>2135</v>
      </c>
      <c r="C5" s="13" t="s">
        <v>119</v>
      </c>
      <c r="D5" s="17">
        <v>4500127793</v>
      </c>
      <c r="E5" s="17">
        <v>5200004335</v>
      </c>
      <c r="F5" s="17" t="s">
        <v>2149</v>
      </c>
      <c r="G5" s="13" t="s">
        <v>2150</v>
      </c>
      <c r="H5" s="13" t="s">
        <v>2</v>
      </c>
      <c r="I5" s="41">
        <v>496</v>
      </c>
      <c r="J5" s="41">
        <v>0</v>
      </c>
      <c r="K5" s="41">
        <v>8</v>
      </c>
      <c r="L5" s="41">
        <f t="shared" si="0"/>
        <v>62</v>
      </c>
      <c r="M5" s="44">
        <v>45412</v>
      </c>
      <c r="N5" s="44" t="s">
        <v>2138</v>
      </c>
      <c r="O5" s="45" t="s">
        <v>2139</v>
      </c>
      <c r="P5" s="45"/>
      <c r="Q5" s="45"/>
      <c r="R5" s="52">
        <v>45384</v>
      </c>
      <c r="S5" s="54" t="s">
        <v>85</v>
      </c>
      <c r="T5" s="54" t="s">
        <v>2145</v>
      </c>
      <c r="U5" s="54"/>
      <c r="V5" s="54"/>
      <c r="W5" s="55" t="s">
        <v>2146</v>
      </c>
      <c r="X5" s="16" t="s">
        <v>2142</v>
      </c>
      <c r="Y5" s="68">
        <v>4.43</v>
      </c>
      <c r="Z5" s="69">
        <f t="shared" si="1"/>
        <v>2197.28</v>
      </c>
      <c r="AA5" s="41"/>
      <c r="AB5" s="13" t="s">
        <v>273</v>
      </c>
      <c r="AC5" s="41" t="s">
        <v>101</v>
      </c>
      <c r="AD5" s="70">
        <f t="shared" si="2"/>
        <v>496</v>
      </c>
      <c r="AE5" s="70"/>
      <c r="AF5" s="70"/>
      <c r="AG5" s="76">
        <f t="shared" si="3"/>
        <v>496</v>
      </c>
      <c r="AH5" s="76"/>
      <c r="AI5" s="76">
        <f>I5/4</f>
        <v>124</v>
      </c>
      <c r="AJ5" s="76"/>
      <c r="AK5" s="76"/>
      <c r="AL5" s="76"/>
      <c r="AM5" s="76">
        <f t="shared" si="5"/>
        <v>496</v>
      </c>
      <c r="AN5" s="76"/>
      <c r="AO5" s="76"/>
      <c r="AP5" s="76" t="s">
        <v>102</v>
      </c>
      <c r="AQ5" s="76">
        <f>I5</f>
        <v>496</v>
      </c>
      <c r="AR5" s="76"/>
      <c r="AS5" s="76"/>
      <c r="AT5" s="76"/>
      <c r="AU5" s="78" t="e">
        <f>AQ5+AR5+AS5+AT5+AU4</f>
        <v>#REF!</v>
      </c>
      <c r="AV5" s="78" t="e">
        <f t="shared" ref="AV5:AY5" si="7">AV4-AQ5</f>
        <v>#REF!</v>
      </c>
      <c r="AW5" s="78" t="e">
        <f t="shared" si="7"/>
        <v>#REF!</v>
      </c>
      <c r="AX5" s="78" t="e">
        <f t="shared" si="7"/>
        <v>#REF!</v>
      </c>
      <c r="AY5" s="78" t="e">
        <f t="shared" si="7"/>
        <v>#REF!</v>
      </c>
      <c r="AZ5" s="78"/>
      <c r="BA5" s="82"/>
      <c r="BB5" s="82"/>
      <c r="BC5" s="82"/>
      <c r="BD5" s="82"/>
      <c r="BE5" s="82"/>
      <c r="BF5" s="82"/>
      <c r="BG5" s="82"/>
      <c r="BH5" s="82"/>
      <c r="BI5" s="82"/>
      <c r="BJ5" s="82"/>
      <c r="BK5" s="82"/>
      <c r="BL5" s="82"/>
      <c r="BM5" s="82"/>
      <c r="BN5" s="82"/>
      <c r="BO5" s="82"/>
      <c r="BP5" s="82"/>
      <c r="BQ5" s="82"/>
      <c r="BR5" s="82"/>
      <c r="BS5" s="85"/>
      <c r="BT5" s="85"/>
      <c r="BU5" s="1"/>
      <c r="BV5" s="1"/>
      <c r="BW5" s="1"/>
      <c r="BX5" s="1"/>
      <c r="BY5" s="1"/>
      <c r="BZ5" s="1"/>
      <c r="CA5" s="1"/>
      <c r="CB5" s="1"/>
      <c r="CC5" s="1"/>
      <c r="CD5" s="1"/>
      <c r="CE5" s="1"/>
      <c r="CF5" s="1"/>
      <c r="CG5" s="1"/>
      <c r="CH5" s="1"/>
      <c r="CI5" s="1"/>
      <c r="CJ5" s="1"/>
      <c r="CK5" s="1"/>
      <c r="CL5" s="1"/>
      <c r="CM5" s="1"/>
      <c r="CN5" s="1"/>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row>
    <row r="6" s="3" customFormat="1" ht="32" customHeight="1" spans="1:228">
      <c r="A6" s="15">
        <v>45376</v>
      </c>
      <c r="B6" s="16" t="s">
        <v>2135</v>
      </c>
      <c r="C6" s="13" t="s">
        <v>119</v>
      </c>
      <c r="D6" s="17">
        <v>4500127793</v>
      </c>
      <c r="E6" s="17">
        <v>5200004335</v>
      </c>
      <c r="F6" s="17" t="s">
        <v>2151</v>
      </c>
      <c r="G6" s="13" t="s">
        <v>2152</v>
      </c>
      <c r="H6" s="13" t="s">
        <v>3</v>
      </c>
      <c r="I6" s="41">
        <v>496</v>
      </c>
      <c r="J6" s="41">
        <v>0</v>
      </c>
      <c r="K6" s="41">
        <v>8</v>
      </c>
      <c r="L6" s="41">
        <f t="shared" si="0"/>
        <v>62</v>
      </c>
      <c r="M6" s="44">
        <v>45412</v>
      </c>
      <c r="N6" s="44" t="s">
        <v>2138</v>
      </c>
      <c r="O6" s="45" t="s">
        <v>2139</v>
      </c>
      <c r="P6" s="45"/>
      <c r="Q6" s="45"/>
      <c r="R6" s="52">
        <v>45384</v>
      </c>
      <c r="S6" s="54" t="s">
        <v>85</v>
      </c>
      <c r="T6" s="54" t="s">
        <v>2145</v>
      </c>
      <c r="U6" s="54"/>
      <c r="V6" s="54"/>
      <c r="W6" s="55" t="s">
        <v>2146</v>
      </c>
      <c r="X6" s="16" t="s">
        <v>2142</v>
      </c>
      <c r="Y6" s="68">
        <v>4.43</v>
      </c>
      <c r="Z6" s="69">
        <f t="shared" si="1"/>
        <v>2197.28</v>
      </c>
      <c r="AA6" s="41"/>
      <c r="AB6" s="41" t="s">
        <v>564</v>
      </c>
      <c r="AC6" s="41" t="s">
        <v>101</v>
      </c>
      <c r="AD6" s="70">
        <f t="shared" si="2"/>
        <v>496</v>
      </c>
      <c r="AE6" s="70"/>
      <c r="AF6" s="70"/>
      <c r="AG6" s="76">
        <f t="shared" si="3"/>
        <v>496</v>
      </c>
      <c r="AH6" s="76"/>
      <c r="AI6" s="76"/>
      <c r="AJ6" s="76">
        <f>I6/4</f>
        <v>124</v>
      </c>
      <c r="AK6" s="76"/>
      <c r="AL6" s="76"/>
      <c r="AM6" s="76">
        <f t="shared" si="5"/>
        <v>496</v>
      </c>
      <c r="AN6" s="76"/>
      <c r="AO6" s="76"/>
      <c r="AP6" s="76" t="s">
        <v>102</v>
      </c>
      <c r="AQ6" s="76"/>
      <c r="AR6" s="76">
        <f>I6</f>
        <v>496</v>
      </c>
      <c r="AS6" s="76"/>
      <c r="AT6" s="76"/>
      <c r="AU6" s="78" t="e">
        <f>AQ6+AR6+AS6+AT6+AU5</f>
        <v>#REF!</v>
      </c>
      <c r="AV6" s="78" t="e">
        <f t="shared" ref="AV6:AY6" si="8">AV5-AQ6</f>
        <v>#REF!</v>
      </c>
      <c r="AW6" s="78" t="e">
        <f t="shared" si="8"/>
        <v>#REF!</v>
      </c>
      <c r="AX6" s="78" t="e">
        <f t="shared" si="8"/>
        <v>#REF!</v>
      </c>
      <c r="AY6" s="78" t="e">
        <f t="shared" si="8"/>
        <v>#REF!</v>
      </c>
      <c r="AZ6" s="78"/>
      <c r="BA6" s="82"/>
      <c r="BB6" s="82"/>
      <c r="BC6" s="82"/>
      <c r="BD6" s="82"/>
      <c r="BE6" s="82"/>
      <c r="BF6" s="82"/>
      <c r="BG6" s="82"/>
      <c r="BH6" s="82"/>
      <c r="BI6" s="82"/>
      <c r="BJ6" s="82"/>
      <c r="BK6" s="82"/>
      <c r="BL6" s="82"/>
      <c r="BM6" s="82"/>
      <c r="BN6" s="82"/>
      <c r="BO6" s="82"/>
      <c r="BP6" s="82"/>
      <c r="BQ6" s="82"/>
      <c r="BR6" s="82"/>
      <c r="BS6" s="85"/>
      <c r="BT6" s="85"/>
      <c r="BU6" s="1"/>
      <c r="BV6" s="1"/>
      <c r="BW6" s="1"/>
      <c r="BX6" s="1"/>
      <c r="BY6" s="1"/>
      <c r="BZ6" s="1"/>
      <c r="CA6" s="1"/>
      <c r="CB6" s="1"/>
      <c r="CC6" s="1"/>
      <c r="CD6" s="1"/>
      <c r="CE6" s="1"/>
      <c r="CF6" s="1"/>
      <c r="CG6" s="1"/>
      <c r="CH6" s="1"/>
      <c r="CI6" s="1"/>
      <c r="CJ6" s="1"/>
      <c r="CK6" s="1"/>
      <c r="CL6" s="1"/>
      <c r="CM6" s="1"/>
      <c r="CN6" s="1"/>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c r="ED6" s="82"/>
      <c r="EE6" s="82"/>
      <c r="EF6" s="82"/>
      <c r="EG6" s="82"/>
      <c r="EH6" s="82"/>
      <c r="EI6" s="82"/>
      <c r="EJ6" s="82"/>
      <c r="EK6" s="82"/>
      <c r="EL6" s="82"/>
      <c r="EM6" s="82"/>
      <c r="EN6" s="82"/>
      <c r="EO6" s="82"/>
      <c r="EP6" s="82"/>
      <c r="EQ6" s="82"/>
      <c r="ER6" s="82"/>
      <c r="ES6" s="82"/>
      <c r="ET6" s="82"/>
      <c r="EU6" s="82"/>
      <c r="EV6" s="82"/>
      <c r="EW6" s="82"/>
      <c r="EX6" s="82"/>
      <c r="EY6" s="82"/>
      <c r="EZ6" s="82"/>
      <c r="FA6" s="82"/>
      <c r="FB6" s="82"/>
      <c r="FC6" s="82"/>
      <c r="FD6" s="82"/>
      <c r="FE6" s="82"/>
      <c r="FF6" s="82"/>
      <c r="FG6" s="82"/>
      <c r="FH6" s="82"/>
      <c r="FI6" s="82"/>
      <c r="FJ6" s="82"/>
      <c r="FK6" s="82"/>
      <c r="FL6" s="82"/>
      <c r="FM6" s="82"/>
      <c r="FN6" s="82"/>
      <c r="FO6" s="82"/>
      <c r="FP6" s="82"/>
      <c r="FQ6" s="82"/>
      <c r="FR6" s="82"/>
      <c r="FS6" s="82"/>
      <c r="FT6" s="82"/>
      <c r="FU6" s="82"/>
      <c r="FV6" s="82"/>
      <c r="FW6" s="82"/>
      <c r="FX6" s="82"/>
      <c r="FY6" s="82"/>
      <c r="FZ6" s="82"/>
      <c r="GA6" s="82"/>
      <c r="GB6" s="82"/>
      <c r="GC6" s="82"/>
      <c r="GD6" s="82"/>
      <c r="GE6" s="82"/>
      <c r="GF6" s="82"/>
      <c r="GG6" s="82"/>
      <c r="GH6" s="82"/>
      <c r="GI6" s="82"/>
      <c r="GJ6" s="82"/>
      <c r="GK6" s="82"/>
      <c r="GL6" s="82"/>
      <c r="GM6" s="82"/>
      <c r="GN6" s="82"/>
      <c r="GO6" s="82"/>
      <c r="GP6" s="82"/>
      <c r="GQ6" s="82"/>
      <c r="GR6" s="82"/>
      <c r="GS6" s="82"/>
      <c r="GT6" s="82"/>
      <c r="GU6" s="82"/>
      <c r="GV6" s="82"/>
      <c r="GW6" s="82"/>
      <c r="GX6" s="82"/>
      <c r="GY6" s="82"/>
      <c r="GZ6" s="82"/>
      <c r="HA6" s="82"/>
      <c r="HB6" s="82"/>
      <c r="HC6" s="82"/>
      <c r="HD6" s="82"/>
      <c r="HE6" s="82"/>
      <c r="HF6" s="82"/>
      <c r="HG6" s="82"/>
      <c r="HH6" s="82"/>
      <c r="HI6" s="82"/>
      <c r="HJ6" s="82"/>
      <c r="HK6" s="82"/>
      <c r="HL6" s="82"/>
      <c r="HM6" s="82"/>
      <c r="HN6" s="82"/>
      <c r="HO6" s="82"/>
      <c r="HP6" s="82"/>
      <c r="HQ6" s="82"/>
      <c r="HR6" s="82"/>
      <c r="HS6" s="82"/>
      <c r="HT6" s="82"/>
    </row>
    <row r="7" s="3" customFormat="1" ht="32" customHeight="1" spans="1:228">
      <c r="A7" s="18">
        <v>45408</v>
      </c>
      <c r="B7" s="19"/>
      <c r="C7" s="20"/>
      <c r="D7" s="21" t="s">
        <v>2153</v>
      </c>
      <c r="E7" s="22"/>
      <c r="F7" s="23"/>
      <c r="G7" s="13" t="s">
        <v>2154</v>
      </c>
      <c r="H7" s="13" t="s">
        <v>84</v>
      </c>
      <c r="I7" s="41">
        <v>0</v>
      </c>
      <c r="J7" s="41">
        <v>0</v>
      </c>
      <c r="K7" s="41">
        <v>4</v>
      </c>
      <c r="L7" s="41">
        <f t="shared" si="0"/>
        <v>0</v>
      </c>
      <c r="M7" s="44">
        <v>45448</v>
      </c>
      <c r="N7" s="44">
        <v>45444</v>
      </c>
      <c r="O7" s="45" t="s">
        <v>2139</v>
      </c>
      <c r="P7" s="45"/>
      <c r="Q7" s="45"/>
      <c r="R7" s="52"/>
      <c r="S7" s="54"/>
      <c r="T7" s="54"/>
      <c r="U7" s="54"/>
      <c r="V7" s="56"/>
      <c r="W7" s="55" t="s">
        <v>2155</v>
      </c>
      <c r="X7" s="57"/>
      <c r="Y7" s="68"/>
      <c r="Z7" s="69"/>
      <c r="AA7" s="41"/>
      <c r="AB7" s="41"/>
      <c r="AC7" s="41"/>
      <c r="AD7" s="70"/>
      <c r="AE7" s="70">
        <f t="shared" ref="AE7:AE12" si="9">I7</f>
        <v>0</v>
      </c>
      <c r="AF7" s="70"/>
      <c r="AG7" s="76">
        <f t="shared" ref="AG7:AG12" si="10">I7</f>
        <v>0</v>
      </c>
      <c r="AH7" s="76"/>
      <c r="AI7" s="76"/>
      <c r="AJ7" s="76"/>
      <c r="AK7" s="76"/>
      <c r="AL7" s="76"/>
      <c r="AM7" s="76"/>
      <c r="AN7" s="76"/>
      <c r="AO7" s="76"/>
      <c r="AP7" s="76"/>
      <c r="AQ7" s="76">
        <f>I7/4</f>
        <v>0</v>
      </c>
      <c r="AR7" s="76">
        <f>I7/4</f>
        <v>0</v>
      </c>
      <c r="AS7" s="76">
        <f>I7/4</f>
        <v>0</v>
      </c>
      <c r="AT7" s="76">
        <f>I7/4</f>
        <v>0</v>
      </c>
      <c r="AU7" s="78" t="e">
        <f>AQ7+AR7+AS7+AT7+'92107'!#REF!</f>
        <v>#REF!</v>
      </c>
      <c r="AV7" s="78" t="e">
        <f>'92107'!#REF!-AQ7</f>
        <v>#REF!</v>
      </c>
      <c r="AW7" s="78" t="e">
        <f>'92107'!#REF!-AR7</f>
        <v>#REF!</v>
      </c>
      <c r="AX7" s="78" t="e">
        <f>'92107'!#REF!-AS7</f>
        <v>#REF!</v>
      </c>
      <c r="AY7" s="78" t="e">
        <f>'92107'!#REF!-AT7</f>
        <v>#REF!</v>
      </c>
      <c r="AZ7" s="78"/>
      <c r="BA7" s="82"/>
      <c r="BB7" s="82"/>
      <c r="BC7" s="82"/>
      <c r="BD7" s="82"/>
      <c r="BE7" s="82"/>
      <c r="BF7" s="82"/>
      <c r="BG7" s="82"/>
      <c r="BH7" s="82"/>
      <c r="BI7" s="82"/>
      <c r="BJ7" s="82"/>
      <c r="BK7" s="82"/>
      <c r="BL7" s="82"/>
      <c r="BM7" s="82"/>
      <c r="BN7" s="82"/>
      <c r="BO7" s="82"/>
      <c r="BP7" s="82"/>
      <c r="BQ7" s="82"/>
      <c r="BR7" s="82"/>
      <c r="BS7" s="85"/>
      <c r="BT7" s="85"/>
      <c r="BU7" s="1"/>
      <c r="BV7" s="1"/>
      <c r="BW7" s="1"/>
      <c r="BX7" s="1"/>
      <c r="BY7" s="1"/>
      <c r="BZ7" s="1"/>
      <c r="CA7" s="1"/>
      <c r="CB7" s="1"/>
      <c r="CC7" s="1"/>
      <c r="CD7" s="1"/>
      <c r="CE7" s="1"/>
      <c r="CF7" s="1"/>
      <c r="CG7" s="1"/>
      <c r="CH7" s="1"/>
      <c r="CI7" s="1"/>
      <c r="CJ7" s="1"/>
      <c r="CK7" s="1"/>
      <c r="CL7" s="1"/>
      <c r="CM7" s="1"/>
      <c r="CN7" s="1"/>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c r="EW7" s="82"/>
      <c r="EX7" s="82"/>
      <c r="EY7" s="82"/>
      <c r="EZ7" s="82"/>
      <c r="FA7" s="82"/>
      <c r="FB7" s="82"/>
      <c r="FC7" s="82"/>
      <c r="FD7" s="82"/>
      <c r="FE7" s="82"/>
      <c r="FF7" s="82"/>
      <c r="FG7" s="82"/>
      <c r="FH7" s="82"/>
      <c r="FI7" s="82"/>
      <c r="FJ7" s="82"/>
      <c r="FK7" s="82"/>
      <c r="FL7" s="82"/>
      <c r="FM7" s="82"/>
      <c r="FN7" s="82"/>
      <c r="FO7" s="82"/>
      <c r="FP7" s="82"/>
      <c r="FQ7" s="82"/>
      <c r="FR7" s="82"/>
      <c r="FS7" s="82"/>
      <c r="FT7" s="82"/>
      <c r="FU7" s="82"/>
      <c r="FV7" s="82"/>
      <c r="FW7" s="82"/>
      <c r="FX7" s="82"/>
      <c r="FY7" s="82"/>
      <c r="FZ7" s="82"/>
      <c r="GA7" s="82"/>
      <c r="GB7" s="82"/>
      <c r="GC7" s="82"/>
      <c r="GD7" s="82"/>
      <c r="GE7" s="82"/>
      <c r="GF7" s="82"/>
      <c r="GG7" s="82"/>
      <c r="GH7" s="82"/>
      <c r="GI7" s="82"/>
      <c r="GJ7" s="82"/>
      <c r="GK7" s="82"/>
      <c r="GL7" s="82"/>
      <c r="GM7" s="82"/>
      <c r="GN7" s="82"/>
      <c r="GO7" s="82"/>
      <c r="GP7" s="82"/>
      <c r="GQ7" s="82"/>
      <c r="GR7" s="82"/>
      <c r="GS7" s="82"/>
      <c r="GT7" s="82"/>
      <c r="GU7" s="82"/>
      <c r="GV7" s="82"/>
      <c r="GW7" s="82"/>
      <c r="GX7" s="82"/>
      <c r="GY7" s="82"/>
      <c r="GZ7" s="82"/>
      <c r="HA7" s="82"/>
      <c r="HB7" s="82"/>
      <c r="HC7" s="82"/>
      <c r="HD7" s="82"/>
      <c r="HE7" s="82"/>
      <c r="HF7" s="82"/>
      <c r="HG7" s="82"/>
      <c r="HH7" s="82"/>
      <c r="HI7" s="82"/>
      <c r="HJ7" s="82"/>
      <c r="HK7" s="82"/>
      <c r="HL7" s="82"/>
      <c r="HM7" s="82"/>
      <c r="HN7" s="82"/>
      <c r="HO7" s="82"/>
      <c r="HP7" s="82"/>
      <c r="HQ7" s="82"/>
      <c r="HR7" s="82"/>
      <c r="HS7" s="82"/>
      <c r="HT7" s="82"/>
    </row>
    <row r="8" s="3" customFormat="1" ht="32" customHeight="1" spans="1:228">
      <c r="A8" s="18">
        <v>45408</v>
      </c>
      <c r="B8" s="19"/>
      <c r="C8" s="20"/>
      <c r="D8" s="21" t="s">
        <v>2153</v>
      </c>
      <c r="E8" s="22"/>
      <c r="F8" s="23"/>
      <c r="G8" s="24" t="s">
        <v>2156</v>
      </c>
      <c r="H8" s="24" t="s">
        <v>84</v>
      </c>
      <c r="I8" s="42">
        <v>0</v>
      </c>
      <c r="J8" s="42">
        <v>0</v>
      </c>
      <c r="K8" s="42">
        <v>4</v>
      </c>
      <c r="L8" s="42">
        <f t="shared" si="0"/>
        <v>0</v>
      </c>
      <c r="M8" s="43">
        <v>45448</v>
      </c>
      <c r="N8" s="43">
        <v>45444</v>
      </c>
      <c r="O8" s="45" t="s">
        <v>2139</v>
      </c>
      <c r="P8" s="45"/>
      <c r="Q8" s="45"/>
      <c r="R8" s="52"/>
      <c r="S8" s="54"/>
      <c r="T8" s="54"/>
      <c r="U8" s="54"/>
      <c r="V8" s="56"/>
      <c r="W8" s="55" t="s">
        <v>2157</v>
      </c>
      <c r="X8" s="58"/>
      <c r="Y8" s="65"/>
      <c r="Z8" s="66"/>
      <c r="AA8" s="42"/>
      <c r="AB8" s="42"/>
      <c r="AC8" s="41"/>
      <c r="AD8" s="67"/>
      <c r="AE8" s="67"/>
      <c r="AF8" s="67"/>
      <c r="AG8" s="74"/>
      <c r="AH8" s="74"/>
      <c r="AI8" s="74"/>
      <c r="AJ8" s="74"/>
      <c r="AK8" s="74"/>
      <c r="AL8" s="74"/>
      <c r="AM8" s="74"/>
      <c r="AN8" s="74"/>
      <c r="AO8" s="74"/>
      <c r="AP8" s="74"/>
      <c r="AQ8" s="74"/>
      <c r="AR8" s="74">
        <f>I8/4</f>
        <v>0</v>
      </c>
      <c r="AS8" s="74">
        <f t="shared" ref="AS8:AW8" si="11">AR8</f>
        <v>0</v>
      </c>
      <c r="AT8" s="74">
        <f>I8/4</f>
        <v>0</v>
      </c>
      <c r="AU8" s="74">
        <f t="shared" si="11"/>
        <v>0</v>
      </c>
      <c r="AV8" s="79">
        <f>I8/4</f>
        <v>0</v>
      </c>
      <c r="AW8" s="74">
        <f t="shared" si="11"/>
        <v>0</v>
      </c>
      <c r="AX8" s="79">
        <f>I8/4</f>
        <v>0</v>
      </c>
      <c r="AY8" s="74">
        <f>AX8</f>
        <v>0</v>
      </c>
      <c r="AZ8" s="78" t="e">
        <f>AR8+AT8+AV8+AX8+'92108'!#REF!</f>
        <v>#REF!</v>
      </c>
      <c r="BA8" s="78" t="e">
        <f>AS8+AU8+AW8+AY8+'92108'!#REF!</f>
        <v>#REF!</v>
      </c>
      <c r="BB8" s="79" t="e">
        <f>'92108'!#REF!-AR8</f>
        <v>#REF!</v>
      </c>
      <c r="BC8" s="79" t="e">
        <f>'92108'!#REF!-AS8</f>
        <v>#REF!</v>
      </c>
      <c r="BD8" s="79" t="e">
        <f>'92108'!#REF!-AT8</f>
        <v>#REF!</v>
      </c>
      <c r="BE8" s="79" t="e">
        <f>'92108'!#REF!-AU8</f>
        <v>#REF!</v>
      </c>
      <c r="BF8" s="79" t="e">
        <f>'92108'!#REF!-AV8</f>
        <v>#REF!</v>
      </c>
      <c r="BG8" s="79" t="e">
        <f>'92108'!#REF!-AW8</f>
        <v>#REF!</v>
      </c>
      <c r="BH8" s="79" t="e">
        <f>'92108'!#REF!-AX8</f>
        <v>#REF!</v>
      </c>
      <c r="BI8" s="79" t="e">
        <f>'92108'!#REF!-AY8</f>
        <v>#REF!</v>
      </c>
      <c r="BJ8" s="82"/>
      <c r="BK8" s="82"/>
      <c r="BL8" s="82"/>
      <c r="BM8" s="82"/>
      <c r="BN8" s="82"/>
      <c r="BO8" s="82"/>
      <c r="BP8" s="82"/>
      <c r="BQ8" s="82"/>
      <c r="BR8" s="82"/>
      <c r="BS8" s="85"/>
      <c r="BT8" s="85"/>
      <c r="BU8" s="1"/>
      <c r="BV8" s="1"/>
      <c r="BW8" s="1"/>
      <c r="BX8" s="1"/>
      <c r="BY8" s="1"/>
      <c r="BZ8" s="1"/>
      <c r="CA8" s="1"/>
      <c r="CB8" s="1"/>
      <c r="CC8" s="1"/>
      <c r="CD8" s="1"/>
      <c r="CE8" s="1"/>
      <c r="CF8" s="1"/>
      <c r="CG8" s="1"/>
      <c r="CH8" s="1"/>
      <c r="CI8" s="1"/>
      <c r="CJ8" s="1"/>
      <c r="CK8" s="1"/>
      <c r="CL8" s="1"/>
      <c r="CM8" s="1"/>
      <c r="CN8" s="1"/>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c r="HS8" s="82"/>
      <c r="HT8" s="82"/>
    </row>
    <row r="9" s="3" customFormat="1" ht="32" customHeight="1" spans="1:229">
      <c r="A9" s="18">
        <v>45383</v>
      </c>
      <c r="B9" s="25" t="s">
        <v>2158</v>
      </c>
      <c r="C9" s="26" t="s">
        <v>834</v>
      </c>
      <c r="D9" s="27">
        <v>4500128123</v>
      </c>
      <c r="E9" s="28" t="s">
        <v>2159</v>
      </c>
      <c r="F9" s="27" t="s">
        <v>2160</v>
      </c>
      <c r="G9" s="13" t="s">
        <v>564</v>
      </c>
      <c r="H9" s="13" t="s">
        <v>3</v>
      </c>
      <c r="I9" s="41">
        <v>504</v>
      </c>
      <c r="J9" s="41">
        <v>0</v>
      </c>
      <c r="K9" s="41">
        <v>8</v>
      </c>
      <c r="L9" s="41">
        <f t="shared" si="0"/>
        <v>63</v>
      </c>
      <c r="M9" s="44">
        <v>45429</v>
      </c>
      <c r="N9" s="44" t="s">
        <v>2161</v>
      </c>
      <c r="O9" s="46" t="s">
        <v>2162</v>
      </c>
      <c r="P9" s="45"/>
      <c r="Q9" s="45"/>
      <c r="R9" s="54" t="s">
        <v>2163</v>
      </c>
      <c r="S9" s="54" t="s">
        <v>2164</v>
      </c>
      <c r="T9" s="54" t="s">
        <v>2165</v>
      </c>
      <c r="U9" s="54"/>
      <c r="V9" s="54"/>
      <c r="W9" s="55" t="s">
        <v>2166</v>
      </c>
      <c r="X9" s="58" t="s">
        <v>2167</v>
      </c>
      <c r="Y9" s="68">
        <v>4.43</v>
      </c>
      <c r="Z9" s="69">
        <f t="shared" ref="Z9:Z13" si="12">Y9*I9</f>
        <v>2232.72</v>
      </c>
      <c r="AA9" s="41"/>
      <c r="AB9" s="41" t="s">
        <v>566</v>
      </c>
      <c r="AC9" s="41" t="s">
        <v>101</v>
      </c>
      <c r="AD9" s="70"/>
      <c r="AE9" s="70">
        <f t="shared" si="9"/>
        <v>504</v>
      </c>
      <c r="AF9" s="70"/>
      <c r="AG9" s="76">
        <f t="shared" si="10"/>
        <v>504</v>
      </c>
      <c r="AH9" s="76"/>
      <c r="AI9" s="76"/>
      <c r="AJ9" s="76">
        <f>I9</f>
        <v>504</v>
      </c>
      <c r="AK9" s="76"/>
      <c r="AL9" s="76"/>
      <c r="AM9" s="76">
        <f t="shared" ref="AM9:AM12" si="13">I9</f>
        <v>504</v>
      </c>
      <c r="AN9" s="76"/>
      <c r="AO9" s="76"/>
      <c r="AP9" s="76"/>
      <c r="AQ9" s="76" t="s">
        <v>102</v>
      </c>
      <c r="AR9" s="76"/>
      <c r="AS9" s="76">
        <f>I9</f>
        <v>504</v>
      </c>
      <c r="AT9" s="76"/>
      <c r="AU9" s="76"/>
      <c r="AV9" s="78" t="e">
        <f>AR9+AS9+AT9+AU9+'92107'!#REF!</f>
        <v>#REF!</v>
      </c>
      <c r="AW9" s="78" t="e">
        <f>'92107'!#REF!-AR9</f>
        <v>#REF!</v>
      </c>
      <c r="AX9" s="78" t="e">
        <f>'92107'!#REF!-AS9</f>
        <v>#REF!</v>
      </c>
      <c r="AY9" s="78" t="e">
        <f>'92107'!#REF!-AT9</f>
        <v>#REF!</v>
      </c>
      <c r="AZ9" s="78" t="e">
        <f>'92107'!#REF!-AU9</f>
        <v>#REF!</v>
      </c>
      <c r="BA9" s="78"/>
      <c r="BB9" s="82"/>
      <c r="BC9" s="82"/>
      <c r="BD9" s="82"/>
      <c r="BE9" s="82"/>
      <c r="BF9" s="82"/>
      <c r="BG9" s="82"/>
      <c r="BH9" s="82"/>
      <c r="BI9" s="82"/>
      <c r="BJ9" s="82"/>
      <c r="BK9" s="82"/>
      <c r="BL9" s="82"/>
      <c r="BM9" s="82"/>
      <c r="BN9" s="82"/>
      <c r="BO9" s="82"/>
      <c r="BP9" s="82"/>
      <c r="BQ9" s="82"/>
      <c r="BR9" s="82"/>
      <c r="BS9" s="85"/>
      <c r="BT9" s="85"/>
      <c r="BU9" s="1"/>
      <c r="BV9" s="1"/>
      <c r="BW9" s="1"/>
      <c r="BX9" s="1"/>
      <c r="BY9" s="1"/>
      <c r="BZ9" s="1"/>
      <c r="CA9" s="1"/>
      <c r="CB9" s="1"/>
      <c r="CC9" s="1"/>
      <c r="CD9" s="1"/>
      <c r="CE9" s="1"/>
      <c r="CF9" s="1"/>
      <c r="CG9" s="1"/>
      <c r="CH9" s="1"/>
      <c r="CI9" s="1"/>
      <c r="CJ9" s="1"/>
      <c r="CK9" s="1"/>
      <c r="CL9" s="1"/>
      <c r="CM9" s="1"/>
      <c r="CN9" s="1"/>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c r="ED9" s="82"/>
      <c r="EE9" s="82"/>
      <c r="EF9" s="82"/>
      <c r="EG9" s="82"/>
      <c r="EH9" s="82"/>
      <c r="EI9" s="82"/>
      <c r="EJ9" s="82"/>
      <c r="EK9" s="82"/>
      <c r="EL9" s="82"/>
      <c r="EM9" s="82"/>
      <c r="EN9" s="82"/>
      <c r="EO9" s="82"/>
      <c r="EP9" s="82"/>
      <c r="EQ9" s="82"/>
      <c r="ER9" s="82"/>
      <c r="ES9" s="82"/>
      <c r="ET9" s="82"/>
      <c r="EU9" s="82"/>
      <c r="EV9" s="82"/>
      <c r="EW9" s="82"/>
      <c r="EX9" s="82"/>
      <c r="EY9" s="82"/>
      <c r="EZ9" s="82"/>
      <c r="FA9" s="82"/>
      <c r="FB9" s="82"/>
      <c r="FC9" s="82"/>
      <c r="FD9" s="82"/>
      <c r="FE9" s="82"/>
      <c r="FF9" s="82"/>
      <c r="FG9" s="82"/>
      <c r="FH9" s="82"/>
      <c r="FI9" s="82"/>
      <c r="FJ9" s="82"/>
      <c r="FK9" s="82"/>
      <c r="FL9" s="82"/>
      <c r="FM9" s="82"/>
      <c r="FN9" s="82"/>
      <c r="FO9" s="82"/>
      <c r="FP9" s="82"/>
      <c r="FQ9" s="82"/>
      <c r="FR9" s="82"/>
      <c r="FS9" s="82"/>
      <c r="FT9" s="82"/>
      <c r="FU9" s="82"/>
      <c r="FV9" s="82"/>
      <c r="FW9" s="82"/>
      <c r="FX9" s="82"/>
      <c r="FY9" s="82"/>
      <c r="FZ9" s="82"/>
      <c r="GA9" s="82"/>
      <c r="GB9" s="82"/>
      <c r="GC9" s="82"/>
      <c r="GD9" s="82"/>
      <c r="GE9" s="82"/>
      <c r="GF9" s="82"/>
      <c r="GG9" s="82"/>
      <c r="GH9" s="82"/>
      <c r="GI9" s="82"/>
      <c r="GJ9" s="82"/>
      <c r="GK9" s="82"/>
      <c r="GL9" s="82"/>
      <c r="GM9" s="82"/>
      <c r="GN9" s="82"/>
      <c r="GO9" s="82"/>
      <c r="GP9" s="82"/>
      <c r="GQ9" s="82"/>
      <c r="GR9" s="82"/>
      <c r="GS9" s="82"/>
      <c r="GT9" s="82"/>
      <c r="GU9" s="82"/>
      <c r="GV9" s="82"/>
      <c r="GW9" s="82"/>
      <c r="GX9" s="82"/>
      <c r="GY9" s="82"/>
      <c r="GZ9" s="82"/>
      <c r="HA9" s="82"/>
      <c r="HB9" s="82"/>
      <c r="HC9" s="82"/>
      <c r="HD9" s="82"/>
      <c r="HE9" s="82"/>
      <c r="HF9" s="82"/>
      <c r="HG9" s="82"/>
      <c r="HH9" s="82"/>
      <c r="HI9" s="82"/>
      <c r="HJ9" s="82"/>
      <c r="HK9" s="82"/>
      <c r="HL9" s="82"/>
      <c r="HM9" s="82"/>
      <c r="HN9" s="82"/>
      <c r="HO9" s="82"/>
      <c r="HP9" s="82"/>
      <c r="HQ9" s="82"/>
      <c r="HR9" s="82"/>
      <c r="HS9" s="82"/>
      <c r="HT9" s="82"/>
      <c r="HU9" s="82"/>
    </row>
    <row r="10" s="3" customFormat="1" ht="32" customHeight="1" spans="1:229">
      <c r="A10" s="18">
        <v>45383</v>
      </c>
      <c r="B10" s="25" t="s">
        <v>2158</v>
      </c>
      <c r="C10" s="26" t="s">
        <v>834</v>
      </c>
      <c r="D10" s="27">
        <v>4500128123</v>
      </c>
      <c r="E10" s="28" t="s">
        <v>2168</v>
      </c>
      <c r="F10" s="27" t="s">
        <v>2169</v>
      </c>
      <c r="G10" s="13" t="s">
        <v>557</v>
      </c>
      <c r="H10" s="13" t="s">
        <v>5</v>
      </c>
      <c r="I10" s="41">
        <v>504</v>
      </c>
      <c r="J10" s="41">
        <v>0</v>
      </c>
      <c r="K10" s="41">
        <v>8</v>
      </c>
      <c r="L10" s="41">
        <f t="shared" si="0"/>
        <v>63</v>
      </c>
      <c r="M10" s="44">
        <v>45429</v>
      </c>
      <c r="N10" s="44" t="s">
        <v>2161</v>
      </c>
      <c r="O10" s="46" t="s">
        <v>2162</v>
      </c>
      <c r="P10" s="45"/>
      <c r="Q10" s="45"/>
      <c r="R10" s="54" t="s">
        <v>2163</v>
      </c>
      <c r="S10" s="54" t="s">
        <v>2164</v>
      </c>
      <c r="T10" s="54" t="s">
        <v>2165</v>
      </c>
      <c r="U10" s="54"/>
      <c r="V10" s="54"/>
      <c r="W10" s="55" t="s">
        <v>2170</v>
      </c>
      <c r="X10" s="58" t="s">
        <v>2167</v>
      </c>
      <c r="Y10" s="68">
        <v>4.43</v>
      </c>
      <c r="Z10" s="69">
        <f t="shared" si="12"/>
        <v>2232.72</v>
      </c>
      <c r="AA10" s="41"/>
      <c r="AB10" s="41" t="s">
        <v>559</v>
      </c>
      <c r="AC10" s="41" t="s">
        <v>101</v>
      </c>
      <c r="AD10" s="70"/>
      <c r="AE10" s="70">
        <f t="shared" si="9"/>
        <v>504</v>
      </c>
      <c r="AF10" s="70"/>
      <c r="AG10" s="76">
        <f t="shared" si="10"/>
        <v>504</v>
      </c>
      <c r="AH10" s="76"/>
      <c r="AI10" s="76"/>
      <c r="AJ10" s="76"/>
      <c r="AK10" s="76"/>
      <c r="AL10" s="76">
        <f>I10</f>
        <v>504</v>
      </c>
      <c r="AM10" s="76">
        <f t="shared" si="13"/>
        <v>504</v>
      </c>
      <c r="AN10" s="76"/>
      <c r="AO10" s="76"/>
      <c r="AP10" s="76"/>
      <c r="AQ10" s="76" t="s">
        <v>102</v>
      </c>
      <c r="AR10" s="76"/>
      <c r="AS10" s="76"/>
      <c r="AT10" s="76"/>
      <c r="AU10" s="76">
        <f>I10</f>
        <v>504</v>
      </c>
      <c r="AV10" s="78" t="e">
        <f t="shared" ref="AV10:AV12" si="14">AR10+AS10+AT10+AU10+AV9</f>
        <v>#REF!</v>
      </c>
      <c r="AW10" s="78" t="e">
        <f t="shared" ref="AW10:AZ10" si="15">AW9-AR10</f>
        <v>#REF!</v>
      </c>
      <c r="AX10" s="78" t="e">
        <f t="shared" si="15"/>
        <v>#REF!</v>
      </c>
      <c r="AY10" s="78" t="e">
        <f t="shared" si="15"/>
        <v>#REF!</v>
      </c>
      <c r="AZ10" s="78" t="e">
        <f t="shared" si="15"/>
        <v>#REF!</v>
      </c>
      <c r="BA10" s="78"/>
      <c r="BB10" s="82"/>
      <c r="BC10" s="82"/>
      <c r="BD10" s="82"/>
      <c r="BE10" s="82"/>
      <c r="BF10" s="82"/>
      <c r="BG10" s="82"/>
      <c r="BH10" s="82"/>
      <c r="BI10" s="82"/>
      <c r="BJ10" s="82"/>
      <c r="BK10" s="82"/>
      <c r="BL10" s="82"/>
      <c r="BM10" s="82"/>
      <c r="BN10" s="82"/>
      <c r="BO10" s="82"/>
      <c r="BP10" s="82"/>
      <c r="BQ10" s="82"/>
      <c r="BR10" s="82"/>
      <c r="BS10" s="85"/>
      <c r="BT10" s="85"/>
      <c r="BU10" s="1"/>
      <c r="BV10" s="1"/>
      <c r="BW10" s="1"/>
      <c r="BX10" s="1"/>
      <c r="BY10" s="1"/>
      <c r="BZ10" s="1"/>
      <c r="CA10" s="1"/>
      <c r="CB10" s="1"/>
      <c r="CC10" s="1"/>
      <c r="CD10" s="1"/>
      <c r="CE10" s="1"/>
      <c r="CF10" s="1"/>
      <c r="CG10" s="1"/>
      <c r="CH10" s="1"/>
      <c r="CI10" s="1"/>
      <c r="CJ10" s="1"/>
      <c r="CK10" s="1"/>
      <c r="CL10" s="1"/>
      <c r="CM10" s="1"/>
      <c r="CN10" s="1"/>
      <c r="CO10" s="82"/>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82"/>
      <c r="DO10" s="82"/>
      <c r="DP10" s="82"/>
      <c r="DQ10" s="82"/>
      <c r="DR10" s="82"/>
      <c r="DS10" s="82"/>
      <c r="DT10" s="82"/>
      <c r="DU10" s="82"/>
      <c r="DV10" s="82"/>
      <c r="DW10" s="82"/>
      <c r="DX10" s="82"/>
      <c r="DY10" s="82"/>
      <c r="DZ10" s="82"/>
      <c r="EA10" s="82"/>
      <c r="EB10" s="82"/>
      <c r="EC10" s="82"/>
      <c r="ED10" s="82"/>
      <c r="EE10" s="82"/>
      <c r="EF10" s="82"/>
      <c r="EG10" s="82"/>
      <c r="EH10" s="82"/>
      <c r="EI10" s="82"/>
      <c r="EJ10" s="82"/>
      <c r="EK10" s="82"/>
      <c r="EL10" s="82"/>
      <c r="EM10" s="82"/>
      <c r="EN10" s="82"/>
      <c r="EO10" s="82"/>
      <c r="EP10" s="82"/>
      <c r="EQ10" s="82"/>
      <c r="ER10" s="82"/>
      <c r="ES10" s="82"/>
      <c r="ET10" s="82"/>
      <c r="EU10" s="82"/>
      <c r="EV10" s="82"/>
      <c r="EW10" s="82"/>
      <c r="EX10" s="82"/>
      <c r="EY10" s="82"/>
      <c r="EZ10" s="82"/>
      <c r="FA10" s="82"/>
      <c r="FB10" s="82"/>
      <c r="FC10" s="82"/>
      <c r="FD10" s="82"/>
      <c r="FE10" s="82"/>
      <c r="FF10" s="82"/>
      <c r="FG10" s="82"/>
      <c r="FH10" s="82"/>
      <c r="FI10" s="82"/>
      <c r="FJ10" s="82"/>
      <c r="FK10" s="82"/>
      <c r="FL10" s="82"/>
      <c r="FM10" s="82"/>
      <c r="FN10" s="82"/>
      <c r="FO10" s="82"/>
      <c r="FP10" s="82"/>
      <c r="FQ10" s="82"/>
      <c r="FR10" s="82"/>
      <c r="FS10" s="82"/>
      <c r="FT10" s="82"/>
      <c r="FU10" s="82"/>
      <c r="FV10" s="82"/>
      <c r="FW10" s="82"/>
      <c r="FX10" s="82"/>
      <c r="FY10" s="82"/>
      <c r="FZ10" s="82"/>
      <c r="GA10" s="82"/>
      <c r="GB10" s="82"/>
      <c r="GC10" s="82"/>
      <c r="GD10" s="82"/>
      <c r="GE10" s="82"/>
      <c r="GF10" s="82"/>
      <c r="GG10" s="82"/>
      <c r="GH10" s="82"/>
      <c r="GI10" s="82"/>
      <c r="GJ10" s="82"/>
      <c r="GK10" s="82"/>
      <c r="GL10" s="82"/>
      <c r="GM10" s="82"/>
      <c r="GN10" s="82"/>
      <c r="GO10" s="82"/>
      <c r="GP10" s="82"/>
      <c r="GQ10" s="82"/>
      <c r="GR10" s="82"/>
      <c r="GS10" s="82"/>
      <c r="GT10" s="82"/>
      <c r="GU10" s="82"/>
      <c r="GV10" s="82"/>
      <c r="GW10" s="82"/>
      <c r="GX10" s="82"/>
      <c r="GY10" s="82"/>
      <c r="GZ10" s="82"/>
      <c r="HA10" s="82"/>
      <c r="HB10" s="82"/>
      <c r="HC10" s="82"/>
      <c r="HD10" s="82"/>
      <c r="HE10" s="82"/>
      <c r="HF10" s="82"/>
      <c r="HG10" s="82"/>
      <c r="HH10" s="82"/>
      <c r="HI10" s="82"/>
      <c r="HJ10" s="82"/>
      <c r="HK10" s="82"/>
      <c r="HL10" s="82"/>
      <c r="HM10" s="82"/>
      <c r="HN10" s="82"/>
      <c r="HO10" s="82"/>
      <c r="HP10" s="82"/>
      <c r="HQ10" s="82"/>
      <c r="HR10" s="82"/>
      <c r="HS10" s="82"/>
      <c r="HT10" s="82"/>
      <c r="HU10" s="82"/>
    </row>
    <row r="11" s="3" customFormat="1" ht="32" customHeight="1" spans="1:229">
      <c r="A11" s="18">
        <v>45383</v>
      </c>
      <c r="B11" s="25" t="s">
        <v>2158</v>
      </c>
      <c r="C11" s="26" t="s">
        <v>834</v>
      </c>
      <c r="D11" s="27">
        <v>4500128123</v>
      </c>
      <c r="E11" s="28" t="s">
        <v>2171</v>
      </c>
      <c r="F11" s="27" t="s">
        <v>2169</v>
      </c>
      <c r="G11" s="13" t="s">
        <v>273</v>
      </c>
      <c r="H11" s="13" t="s">
        <v>2</v>
      </c>
      <c r="I11" s="41">
        <v>504</v>
      </c>
      <c r="J11" s="41">
        <v>0</v>
      </c>
      <c r="K11" s="41">
        <v>8</v>
      </c>
      <c r="L11" s="41">
        <f t="shared" si="0"/>
        <v>63</v>
      </c>
      <c r="M11" s="44">
        <v>45429</v>
      </c>
      <c r="N11" s="44" t="s">
        <v>2161</v>
      </c>
      <c r="O11" s="46" t="s">
        <v>2162</v>
      </c>
      <c r="P11" s="45"/>
      <c r="Q11" s="45"/>
      <c r="R11" s="54" t="s">
        <v>2163</v>
      </c>
      <c r="S11" s="54" t="s">
        <v>2164</v>
      </c>
      <c r="T11" s="54" t="s">
        <v>2165</v>
      </c>
      <c r="U11" s="54"/>
      <c r="V11" s="54"/>
      <c r="W11" s="55" t="s">
        <v>2172</v>
      </c>
      <c r="X11" s="58" t="s">
        <v>2167</v>
      </c>
      <c r="Y11" s="68">
        <v>4.43</v>
      </c>
      <c r="Z11" s="69">
        <f t="shared" si="12"/>
        <v>2232.72</v>
      </c>
      <c r="AA11" s="41"/>
      <c r="AB11" s="41" t="s">
        <v>562</v>
      </c>
      <c r="AC11" s="41" t="s">
        <v>101</v>
      </c>
      <c r="AD11" s="70"/>
      <c r="AE11" s="70">
        <f t="shared" si="9"/>
        <v>504</v>
      </c>
      <c r="AF11" s="70"/>
      <c r="AG11" s="76">
        <f t="shared" si="10"/>
        <v>504</v>
      </c>
      <c r="AH11" s="76"/>
      <c r="AI11" s="76">
        <f t="shared" ref="AI11:AI15" si="16">I11</f>
        <v>504</v>
      </c>
      <c r="AJ11" s="76"/>
      <c r="AK11" s="76"/>
      <c r="AL11" s="76"/>
      <c r="AM11" s="76">
        <f t="shared" si="13"/>
        <v>504</v>
      </c>
      <c r="AN11" s="76"/>
      <c r="AO11" s="76"/>
      <c r="AP11" s="76"/>
      <c r="AQ11" s="76" t="s">
        <v>102</v>
      </c>
      <c r="AR11" s="76">
        <f>I11</f>
        <v>504</v>
      </c>
      <c r="AS11" s="76"/>
      <c r="AT11" s="76"/>
      <c r="AU11" s="76"/>
      <c r="AV11" s="78" t="e">
        <f t="shared" si="14"/>
        <v>#REF!</v>
      </c>
      <c r="AW11" s="78" t="e">
        <f t="shared" ref="AW11:AZ11" si="17">AW10-AR11</f>
        <v>#REF!</v>
      </c>
      <c r="AX11" s="78" t="e">
        <f t="shared" si="17"/>
        <v>#REF!</v>
      </c>
      <c r="AY11" s="78" t="e">
        <f t="shared" si="17"/>
        <v>#REF!</v>
      </c>
      <c r="AZ11" s="78" t="e">
        <f t="shared" si="17"/>
        <v>#REF!</v>
      </c>
      <c r="BA11" s="78"/>
      <c r="BB11" s="82"/>
      <c r="BC11" s="82"/>
      <c r="BD11" s="82"/>
      <c r="BE11" s="82"/>
      <c r="BF11" s="82"/>
      <c r="BG11" s="82"/>
      <c r="BH11" s="82"/>
      <c r="BI11" s="82"/>
      <c r="BJ11" s="82"/>
      <c r="BK11" s="82"/>
      <c r="BL11" s="82"/>
      <c r="BM11" s="82"/>
      <c r="BN11" s="82"/>
      <c r="BO11" s="82"/>
      <c r="BP11" s="82"/>
      <c r="BQ11" s="82"/>
      <c r="BR11" s="82"/>
      <c r="BS11" s="85"/>
      <c r="BT11" s="85"/>
      <c r="BU11" s="1"/>
      <c r="BV11" s="1"/>
      <c r="BW11" s="1"/>
      <c r="BX11" s="1"/>
      <c r="BY11" s="1"/>
      <c r="BZ11" s="1"/>
      <c r="CA11" s="1"/>
      <c r="CB11" s="1"/>
      <c r="CC11" s="1"/>
      <c r="CD11" s="1"/>
      <c r="CE11" s="1"/>
      <c r="CF11" s="1"/>
      <c r="CG11" s="1"/>
      <c r="CH11" s="1"/>
      <c r="CI11" s="1"/>
      <c r="CJ11" s="1"/>
      <c r="CK11" s="1"/>
      <c r="CL11" s="1"/>
      <c r="CM11" s="1"/>
      <c r="CN11" s="1"/>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c r="ED11" s="82"/>
      <c r="EE11" s="82"/>
      <c r="EF11" s="82"/>
      <c r="EG11" s="82"/>
      <c r="EH11" s="82"/>
      <c r="EI11" s="82"/>
      <c r="EJ11" s="82"/>
      <c r="EK11" s="82"/>
      <c r="EL11" s="82"/>
      <c r="EM11" s="82"/>
      <c r="EN11" s="82"/>
      <c r="EO11" s="82"/>
      <c r="EP11" s="82"/>
      <c r="EQ11" s="82"/>
      <c r="ER11" s="82"/>
      <c r="ES11" s="82"/>
      <c r="ET11" s="82"/>
      <c r="EU11" s="82"/>
      <c r="EV11" s="82"/>
      <c r="EW11" s="82"/>
      <c r="EX11" s="82"/>
      <c r="EY11" s="82"/>
      <c r="EZ11" s="82"/>
      <c r="FA11" s="82"/>
      <c r="FB11" s="82"/>
      <c r="FC11" s="82"/>
      <c r="FD11" s="82"/>
      <c r="FE11" s="82"/>
      <c r="FF11" s="82"/>
      <c r="FG11" s="82"/>
      <c r="FH11" s="82"/>
      <c r="FI11" s="82"/>
      <c r="FJ11" s="82"/>
      <c r="FK11" s="82"/>
      <c r="FL11" s="82"/>
      <c r="FM11" s="82"/>
      <c r="FN11" s="82"/>
      <c r="FO11" s="82"/>
      <c r="FP11" s="82"/>
      <c r="FQ11" s="82"/>
      <c r="FR11" s="82"/>
      <c r="FS11" s="82"/>
      <c r="FT11" s="82"/>
      <c r="FU11" s="82"/>
      <c r="FV11" s="82"/>
      <c r="FW11" s="82"/>
      <c r="FX11" s="82"/>
      <c r="FY11" s="82"/>
      <c r="FZ11" s="82"/>
      <c r="GA11" s="82"/>
      <c r="GB11" s="82"/>
      <c r="GC11" s="82"/>
      <c r="GD11" s="82"/>
      <c r="GE11" s="82"/>
      <c r="GF11" s="82"/>
      <c r="GG11" s="82"/>
      <c r="GH11" s="82"/>
      <c r="GI11" s="82"/>
      <c r="GJ11" s="82"/>
      <c r="GK11" s="82"/>
      <c r="GL11" s="82"/>
      <c r="GM11" s="82"/>
      <c r="GN11" s="82"/>
      <c r="GO11" s="82"/>
      <c r="GP11" s="82"/>
      <c r="GQ11" s="82"/>
      <c r="GR11" s="82"/>
      <c r="GS11" s="82"/>
      <c r="GT11" s="82"/>
      <c r="GU11" s="82"/>
      <c r="GV11" s="82"/>
      <c r="GW11" s="82"/>
      <c r="GX11" s="82"/>
      <c r="GY11" s="82"/>
      <c r="GZ11" s="82"/>
      <c r="HA11" s="82"/>
      <c r="HB11" s="82"/>
      <c r="HC11" s="82"/>
      <c r="HD11" s="82"/>
      <c r="HE11" s="82"/>
      <c r="HF11" s="82"/>
      <c r="HG11" s="82"/>
      <c r="HH11" s="82"/>
      <c r="HI11" s="82"/>
      <c r="HJ11" s="82"/>
      <c r="HK11" s="82"/>
      <c r="HL11" s="82"/>
      <c r="HM11" s="82"/>
      <c r="HN11" s="82"/>
      <c r="HO11" s="82"/>
      <c r="HP11" s="82"/>
      <c r="HQ11" s="82"/>
      <c r="HR11" s="82"/>
      <c r="HS11" s="82"/>
      <c r="HT11" s="82"/>
      <c r="HU11" s="82"/>
    </row>
    <row r="12" s="3" customFormat="1" ht="32" customHeight="1" spans="1:229">
      <c r="A12" s="18">
        <v>45383</v>
      </c>
      <c r="B12" s="25" t="s">
        <v>2158</v>
      </c>
      <c r="C12" s="26" t="s">
        <v>834</v>
      </c>
      <c r="D12" s="27">
        <v>4500128123</v>
      </c>
      <c r="E12" s="28" t="s">
        <v>2173</v>
      </c>
      <c r="F12" s="27" t="s">
        <v>2174</v>
      </c>
      <c r="G12" s="13" t="s">
        <v>548</v>
      </c>
      <c r="H12" s="13" t="s">
        <v>4</v>
      </c>
      <c r="I12" s="41">
        <v>504</v>
      </c>
      <c r="J12" s="41">
        <v>0</v>
      </c>
      <c r="K12" s="41">
        <v>8</v>
      </c>
      <c r="L12" s="41">
        <f t="shared" si="0"/>
        <v>63</v>
      </c>
      <c r="M12" s="44">
        <v>45429</v>
      </c>
      <c r="N12" s="44" t="s">
        <v>2161</v>
      </c>
      <c r="O12" s="46" t="s">
        <v>2162</v>
      </c>
      <c r="P12" s="45"/>
      <c r="Q12" s="45"/>
      <c r="R12" s="54" t="s">
        <v>2163</v>
      </c>
      <c r="S12" s="54" t="s">
        <v>2164</v>
      </c>
      <c r="T12" s="54" t="s">
        <v>2165</v>
      </c>
      <c r="U12" s="54"/>
      <c r="V12" s="54"/>
      <c r="W12" s="55" t="s">
        <v>2175</v>
      </c>
      <c r="X12" s="58" t="s">
        <v>2167</v>
      </c>
      <c r="Y12" s="68">
        <v>4.43</v>
      </c>
      <c r="Z12" s="69">
        <f t="shared" si="12"/>
        <v>2232.72</v>
      </c>
      <c r="AA12" s="41"/>
      <c r="AB12" s="41" t="s">
        <v>555</v>
      </c>
      <c r="AC12" s="41" t="s">
        <v>101</v>
      </c>
      <c r="AD12" s="70"/>
      <c r="AE12" s="70">
        <f t="shared" si="9"/>
        <v>504</v>
      </c>
      <c r="AF12" s="70"/>
      <c r="AG12" s="76">
        <f t="shared" si="10"/>
        <v>504</v>
      </c>
      <c r="AH12" s="76"/>
      <c r="AI12" s="76"/>
      <c r="AJ12" s="76"/>
      <c r="AK12" s="76">
        <f>I12</f>
        <v>504</v>
      </c>
      <c r="AL12" s="76"/>
      <c r="AM12" s="76">
        <f t="shared" si="13"/>
        <v>504</v>
      </c>
      <c r="AN12" s="76"/>
      <c r="AO12" s="76"/>
      <c r="AP12" s="76"/>
      <c r="AQ12" s="76" t="s">
        <v>102</v>
      </c>
      <c r="AR12" s="76"/>
      <c r="AS12" s="76"/>
      <c r="AT12" s="76">
        <f>I12</f>
        <v>504</v>
      </c>
      <c r="AU12" s="76"/>
      <c r="AV12" s="78" t="e">
        <f t="shared" si="14"/>
        <v>#REF!</v>
      </c>
      <c r="AW12" s="78" t="e">
        <f t="shared" ref="AW12:AZ12" si="18">AW11-AR12</f>
        <v>#REF!</v>
      </c>
      <c r="AX12" s="78" t="e">
        <f t="shared" si="18"/>
        <v>#REF!</v>
      </c>
      <c r="AY12" s="78" t="e">
        <f t="shared" si="18"/>
        <v>#REF!</v>
      </c>
      <c r="AZ12" s="78" t="e">
        <f t="shared" si="18"/>
        <v>#REF!</v>
      </c>
      <c r="BA12" s="78"/>
      <c r="BB12" s="82"/>
      <c r="BC12" s="82"/>
      <c r="BD12" s="82"/>
      <c r="BE12" s="82"/>
      <c r="BF12" s="82"/>
      <c r="BG12" s="82"/>
      <c r="BH12" s="82"/>
      <c r="BI12" s="82"/>
      <c r="BJ12" s="82"/>
      <c r="BK12" s="82"/>
      <c r="BL12" s="82"/>
      <c r="BM12" s="82"/>
      <c r="BN12" s="82"/>
      <c r="BO12" s="82"/>
      <c r="BP12" s="82"/>
      <c r="BQ12" s="82"/>
      <c r="BR12" s="82"/>
      <c r="BS12" s="85"/>
      <c r="BT12" s="85"/>
      <c r="BU12" s="1"/>
      <c r="BV12" s="1"/>
      <c r="BW12" s="1"/>
      <c r="BX12" s="1"/>
      <c r="BY12" s="1"/>
      <c r="BZ12" s="1"/>
      <c r="CA12" s="1"/>
      <c r="CB12" s="1"/>
      <c r="CC12" s="1"/>
      <c r="CD12" s="1"/>
      <c r="CE12" s="1"/>
      <c r="CF12" s="1"/>
      <c r="CG12" s="1"/>
      <c r="CH12" s="1"/>
      <c r="CI12" s="1"/>
      <c r="CJ12" s="1"/>
      <c r="CK12" s="1"/>
      <c r="CL12" s="1"/>
      <c r="CM12" s="1"/>
      <c r="CN12" s="1"/>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c r="EW12" s="82"/>
      <c r="EX12" s="82"/>
      <c r="EY12" s="82"/>
      <c r="EZ12" s="82"/>
      <c r="FA12" s="82"/>
      <c r="FB12" s="82"/>
      <c r="FC12" s="82"/>
      <c r="FD12" s="82"/>
      <c r="FE12" s="82"/>
      <c r="FF12" s="82"/>
      <c r="FG12" s="82"/>
      <c r="FH12" s="82"/>
      <c r="FI12" s="82"/>
      <c r="FJ12" s="82"/>
      <c r="FK12" s="82"/>
      <c r="FL12" s="82"/>
      <c r="FM12" s="82"/>
      <c r="FN12" s="82"/>
      <c r="FO12" s="82"/>
      <c r="FP12" s="82"/>
      <c r="FQ12" s="82"/>
      <c r="FR12" s="82"/>
      <c r="FS12" s="82"/>
      <c r="FT12" s="82"/>
      <c r="FU12" s="82"/>
      <c r="FV12" s="82"/>
      <c r="FW12" s="82"/>
      <c r="FX12" s="82"/>
      <c r="FY12" s="82"/>
      <c r="FZ12" s="82"/>
      <c r="GA12" s="82"/>
      <c r="GB12" s="82"/>
      <c r="GC12" s="82"/>
      <c r="GD12" s="82"/>
      <c r="GE12" s="82"/>
      <c r="GF12" s="82"/>
      <c r="GG12" s="82"/>
      <c r="GH12" s="82"/>
      <c r="GI12" s="82"/>
      <c r="GJ12" s="82"/>
      <c r="GK12" s="82"/>
      <c r="GL12" s="82"/>
      <c r="GM12" s="82"/>
      <c r="GN12" s="82"/>
      <c r="GO12" s="82"/>
      <c r="GP12" s="82"/>
      <c r="GQ12" s="82"/>
      <c r="GR12" s="82"/>
      <c r="GS12" s="82"/>
      <c r="GT12" s="82"/>
      <c r="GU12" s="82"/>
      <c r="GV12" s="82"/>
      <c r="GW12" s="82"/>
      <c r="GX12" s="82"/>
      <c r="GY12" s="82"/>
      <c r="GZ12" s="82"/>
      <c r="HA12" s="82"/>
      <c r="HB12" s="82"/>
      <c r="HC12" s="82"/>
      <c r="HD12" s="82"/>
      <c r="HE12" s="82"/>
      <c r="HF12" s="82"/>
      <c r="HG12" s="82"/>
      <c r="HH12" s="82"/>
      <c r="HI12" s="82"/>
      <c r="HJ12" s="82"/>
      <c r="HK12" s="82"/>
      <c r="HL12" s="82"/>
      <c r="HM12" s="82"/>
      <c r="HN12" s="82"/>
      <c r="HO12" s="82"/>
      <c r="HP12" s="82"/>
      <c r="HQ12" s="82"/>
      <c r="HR12" s="82"/>
      <c r="HS12" s="82"/>
      <c r="HT12" s="82"/>
      <c r="HU12" s="82"/>
    </row>
    <row r="13" s="3" customFormat="1" ht="32" customHeight="1" spans="1:229">
      <c r="A13" s="18">
        <v>45383</v>
      </c>
      <c r="B13" s="25" t="s">
        <v>2158</v>
      </c>
      <c r="C13" s="26" t="s">
        <v>834</v>
      </c>
      <c r="D13" s="27">
        <v>4500128123</v>
      </c>
      <c r="E13" s="28" t="s">
        <v>2176</v>
      </c>
      <c r="F13" s="27" t="s">
        <v>2177</v>
      </c>
      <c r="G13" s="24" t="s">
        <v>1465</v>
      </c>
      <c r="H13" s="13" t="s">
        <v>1466</v>
      </c>
      <c r="I13" s="41">
        <v>498</v>
      </c>
      <c r="J13" s="42">
        <v>1</v>
      </c>
      <c r="K13" s="42">
        <v>2</v>
      </c>
      <c r="L13" s="42">
        <f t="shared" si="0"/>
        <v>249</v>
      </c>
      <c r="M13" s="43">
        <v>45429</v>
      </c>
      <c r="N13" s="43">
        <v>45425</v>
      </c>
      <c r="O13" s="47" t="s">
        <v>2178</v>
      </c>
      <c r="P13" s="46"/>
      <c r="Q13" s="46"/>
      <c r="R13" s="54" t="s">
        <v>2163</v>
      </c>
      <c r="S13" s="59" t="s">
        <v>2164</v>
      </c>
      <c r="T13" s="54" t="s">
        <v>2165</v>
      </c>
      <c r="U13" s="52"/>
      <c r="V13" s="52"/>
      <c r="W13" s="60" t="s">
        <v>2179</v>
      </c>
      <c r="X13" s="58" t="s">
        <v>2167</v>
      </c>
      <c r="Y13" s="65">
        <v>7.75</v>
      </c>
      <c r="Z13" s="66">
        <f t="shared" si="12"/>
        <v>3859.5</v>
      </c>
      <c r="AA13" s="42"/>
      <c r="AB13" s="13" t="s">
        <v>1465</v>
      </c>
      <c r="AC13" s="41" t="s">
        <v>101</v>
      </c>
      <c r="AD13" s="67">
        <f>I13</f>
        <v>498</v>
      </c>
      <c r="AE13" s="67"/>
      <c r="AF13" s="67"/>
      <c r="AG13" s="74">
        <f>AD13</f>
        <v>498</v>
      </c>
      <c r="AH13" s="74"/>
      <c r="AI13" s="74"/>
      <c r="AJ13" s="74"/>
      <c r="AK13" s="75">
        <f>AG13</f>
        <v>498</v>
      </c>
      <c r="AL13" s="74"/>
      <c r="AM13" s="75"/>
      <c r="AN13" s="75"/>
      <c r="AO13" s="75">
        <f>I13</f>
        <v>498</v>
      </c>
      <c r="AP13" s="75"/>
      <c r="AQ13" s="75">
        <f>I13</f>
        <v>498</v>
      </c>
      <c r="AR13" s="75" t="s">
        <v>102</v>
      </c>
      <c r="AS13" s="74"/>
      <c r="AT13" s="74"/>
      <c r="AU13" s="74"/>
      <c r="AV13" s="74"/>
      <c r="AW13" s="74">
        <f t="shared" ref="AW13:AW15" si="19">I13</f>
        <v>498</v>
      </c>
      <c r="AX13" s="74">
        <f>I13</f>
        <v>498</v>
      </c>
      <c r="AY13" s="79"/>
      <c r="AZ13" s="74"/>
      <c r="BA13" s="78" t="e">
        <f>AS13+AU13+AW13+AY13+'92108'!#REF!</f>
        <v>#REF!</v>
      </c>
      <c r="BB13" s="78" t="e">
        <f>AT13+AV13+AX13+AZ13+'92108'!#REF!</f>
        <v>#REF!</v>
      </c>
      <c r="BC13" s="79" t="e">
        <f>'92108'!#REF!-AS13</f>
        <v>#REF!</v>
      </c>
      <c r="BD13" s="79" t="e">
        <f>'92108'!#REF!-AT13</f>
        <v>#REF!</v>
      </c>
      <c r="BE13" s="79" t="e">
        <f>'92108'!#REF!-AU13</f>
        <v>#REF!</v>
      </c>
      <c r="BF13" s="79" t="e">
        <f>'92108'!#REF!-AV13</f>
        <v>#REF!</v>
      </c>
      <c r="BG13" s="79" t="e">
        <f>'92108'!#REF!-AW13</f>
        <v>#REF!</v>
      </c>
      <c r="BH13" s="79" t="e">
        <f>'92108'!#REF!-AX13</f>
        <v>#REF!</v>
      </c>
      <c r="BI13" s="79" t="e">
        <f>'92108'!#REF!-AY13</f>
        <v>#REF!</v>
      </c>
      <c r="BJ13" s="79" t="e">
        <f>'92108'!#REF!-AZ13</f>
        <v>#REF!</v>
      </c>
      <c r="BK13" s="82"/>
      <c r="BL13" s="82"/>
      <c r="BM13" s="82"/>
      <c r="BN13" s="82"/>
      <c r="BO13" s="82"/>
      <c r="BP13" s="82"/>
      <c r="BQ13" s="82"/>
      <c r="BR13" s="82"/>
      <c r="BS13" s="85"/>
      <c r="BT13" s="85"/>
      <c r="BU13" s="1"/>
      <c r="BV13" s="1"/>
      <c r="BW13" s="1"/>
      <c r="BX13" s="1"/>
      <c r="BY13" s="1"/>
      <c r="BZ13" s="1"/>
      <c r="CA13" s="1"/>
      <c r="CB13" s="1"/>
      <c r="CC13" s="1"/>
      <c r="CD13" s="1"/>
      <c r="CE13" s="1"/>
      <c r="CF13" s="1"/>
      <c r="CG13" s="1"/>
      <c r="CH13" s="1"/>
      <c r="CI13" s="1"/>
      <c r="CJ13" s="1"/>
      <c r="CK13" s="1"/>
      <c r="CL13" s="1"/>
      <c r="CM13" s="1"/>
      <c r="CN13" s="1"/>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c r="EH13" s="82"/>
      <c r="EI13" s="82"/>
      <c r="EJ13" s="82"/>
      <c r="EK13" s="82"/>
      <c r="EL13" s="82"/>
      <c r="EM13" s="82"/>
      <c r="EN13" s="82"/>
      <c r="EO13" s="82"/>
      <c r="EP13" s="82"/>
      <c r="EQ13" s="82"/>
      <c r="ER13" s="82"/>
      <c r="ES13" s="82"/>
      <c r="ET13" s="82"/>
      <c r="EU13" s="82"/>
      <c r="EV13" s="82"/>
      <c r="EW13" s="82"/>
      <c r="EX13" s="82"/>
      <c r="EY13" s="82"/>
      <c r="EZ13" s="82"/>
      <c r="FA13" s="82"/>
      <c r="FB13" s="82"/>
      <c r="FC13" s="82"/>
      <c r="FD13" s="82"/>
      <c r="FE13" s="82"/>
      <c r="FF13" s="82"/>
      <c r="FG13" s="82"/>
      <c r="FH13" s="82"/>
      <c r="FI13" s="82"/>
      <c r="FJ13" s="82"/>
      <c r="FK13" s="82"/>
      <c r="FL13" s="82"/>
      <c r="FM13" s="82"/>
      <c r="FN13" s="82"/>
      <c r="FO13" s="82"/>
      <c r="FP13" s="82"/>
      <c r="FQ13" s="82"/>
      <c r="FR13" s="82"/>
      <c r="FS13" s="82"/>
      <c r="FT13" s="82"/>
      <c r="FU13" s="82"/>
      <c r="FV13" s="82"/>
      <c r="FW13" s="82"/>
      <c r="FX13" s="82"/>
      <c r="FY13" s="82"/>
      <c r="FZ13" s="82"/>
      <c r="GA13" s="82"/>
      <c r="GB13" s="82"/>
      <c r="GC13" s="82"/>
      <c r="GD13" s="82"/>
      <c r="GE13" s="82"/>
      <c r="GF13" s="82"/>
      <c r="GG13" s="82"/>
      <c r="GH13" s="82"/>
      <c r="GI13" s="82"/>
      <c r="GJ13" s="82"/>
      <c r="GK13" s="82"/>
      <c r="GL13" s="82"/>
      <c r="GM13" s="82"/>
      <c r="GN13" s="82"/>
      <c r="GO13" s="82"/>
      <c r="GP13" s="82"/>
      <c r="GQ13" s="82"/>
      <c r="GR13" s="82"/>
      <c r="GS13" s="82"/>
      <c r="GT13" s="82"/>
      <c r="GU13" s="82"/>
      <c r="GV13" s="82"/>
      <c r="GW13" s="82"/>
      <c r="GX13" s="82"/>
      <c r="GY13" s="82"/>
      <c r="GZ13" s="82"/>
      <c r="HA13" s="82"/>
      <c r="HB13" s="82"/>
      <c r="HC13" s="82"/>
      <c r="HD13" s="82"/>
      <c r="HE13" s="82"/>
      <c r="HF13" s="82"/>
      <c r="HG13" s="82"/>
      <c r="HH13" s="82"/>
      <c r="HI13" s="82"/>
      <c r="HJ13" s="82"/>
      <c r="HK13" s="82"/>
      <c r="HL13" s="82"/>
      <c r="HM13" s="82"/>
      <c r="HN13" s="82"/>
      <c r="HO13" s="82"/>
      <c r="HP13" s="82"/>
      <c r="HQ13" s="82"/>
      <c r="HR13" s="82"/>
      <c r="HS13" s="82"/>
      <c r="HT13" s="82"/>
      <c r="HU13" s="82"/>
    </row>
    <row r="14" s="4" customFormat="1" ht="32" customHeight="1" spans="1:92">
      <c r="A14" s="29">
        <v>45467</v>
      </c>
      <c r="B14" s="30" t="s">
        <v>2180</v>
      </c>
      <c r="C14" s="31" t="s">
        <v>2181</v>
      </c>
      <c r="D14" s="32">
        <v>4500138198</v>
      </c>
      <c r="E14" s="33" t="s">
        <v>2182</v>
      </c>
      <c r="F14" s="32" t="s">
        <v>2183</v>
      </c>
      <c r="G14" s="13" t="s">
        <v>2184</v>
      </c>
      <c r="H14" s="13" t="s">
        <v>84</v>
      </c>
      <c r="I14" s="41">
        <v>400</v>
      </c>
      <c r="J14" s="41">
        <v>0</v>
      </c>
      <c r="K14" s="41">
        <v>8</v>
      </c>
      <c r="L14" s="41">
        <f t="shared" si="0"/>
        <v>50</v>
      </c>
      <c r="M14" s="44">
        <v>45499</v>
      </c>
      <c r="N14" s="44" t="s">
        <v>2185</v>
      </c>
      <c r="O14" s="47" t="s">
        <v>2186</v>
      </c>
      <c r="P14" s="45"/>
      <c r="Q14" s="45"/>
      <c r="R14" s="45"/>
      <c r="S14" s="52">
        <v>45467</v>
      </c>
      <c r="T14" s="54" t="s">
        <v>85</v>
      </c>
      <c r="U14" s="54" t="s">
        <v>2187</v>
      </c>
      <c r="V14" s="54"/>
      <c r="W14" s="54"/>
      <c r="X14" s="55" t="s">
        <v>2188</v>
      </c>
      <c r="Y14" s="71" t="s">
        <v>2189</v>
      </c>
      <c r="Z14" s="68">
        <v>4.2589</v>
      </c>
      <c r="AA14" s="69">
        <f t="shared" ref="AA14:AA28" si="20">Z14*I14</f>
        <v>1703.56</v>
      </c>
      <c r="AB14" s="41"/>
      <c r="AC14" s="41" t="s">
        <v>243</v>
      </c>
      <c r="AD14" s="41" t="s">
        <v>101</v>
      </c>
      <c r="AE14" s="70"/>
      <c r="AF14" s="70">
        <f>I14</f>
        <v>400</v>
      </c>
      <c r="AG14" s="70"/>
      <c r="AH14" s="70"/>
      <c r="AI14" s="76">
        <f t="shared" si="16"/>
        <v>400</v>
      </c>
      <c r="AJ14" s="76"/>
      <c r="AK14" s="76"/>
      <c r="AL14" s="76">
        <f>I14/4</f>
        <v>100</v>
      </c>
      <c r="AM14" s="76">
        <f t="shared" ref="AM14:AO14" si="21">AL14</f>
        <v>100</v>
      </c>
      <c r="AN14" s="76">
        <f t="shared" si="21"/>
        <v>100</v>
      </c>
      <c r="AO14" s="76">
        <f t="shared" si="21"/>
        <v>100</v>
      </c>
      <c r="AP14" s="76"/>
      <c r="AQ14" s="76"/>
      <c r="AR14" s="76"/>
      <c r="AS14" s="76"/>
      <c r="AT14" s="76"/>
      <c r="AU14" s="76"/>
      <c r="AV14" s="76"/>
      <c r="AW14" s="76">
        <f t="shared" si="19"/>
        <v>400</v>
      </c>
      <c r="AX14" s="76"/>
      <c r="AY14" s="76" t="s">
        <v>102</v>
      </c>
      <c r="AZ14" s="76"/>
      <c r="BA14" s="76">
        <f t="shared" ref="BA14:BA16" si="22">I14/4</f>
        <v>100</v>
      </c>
      <c r="BB14" s="76">
        <f>I14/4</f>
        <v>100</v>
      </c>
      <c r="BC14" s="76">
        <f t="shared" ref="BC14:BC16" si="23">I14/4</f>
        <v>100</v>
      </c>
      <c r="BD14" s="76">
        <f>I14/4</f>
        <v>100</v>
      </c>
      <c r="BE14" s="76"/>
      <c r="BF14" s="78" t="e">
        <f>BA14+BB14+BC14+BD14+'92107'!#REF!</f>
        <v>#REF!</v>
      </c>
      <c r="BG14" s="78" t="e">
        <f>'92107'!#REF!-BA14</f>
        <v>#REF!</v>
      </c>
      <c r="BH14" s="78" t="e">
        <f>'92107'!#REF!-BB14</f>
        <v>#REF!</v>
      </c>
      <c r="BI14" s="78" t="e">
        <f>'92107'!#REF!-BC14</f>
        <v>#REF!</v>
      </c>
      <c r="BJ14" s="78" t="e">
        <f>'92107'!#REF!-BD14</f>
        <v>#REF!</v>
      </c>
      <c r="BK14" s="78"/>
      <c r="BL14" s="82"/>
      <c r="BM14" s="82"/>
      <c r="BN14" s="82"/>
      <c r="BO14" s="82"/>
      <c r="BS14" s="85"/>
      <c r="BT14" s="85"/>
      <c r="BU14" s="1"/>
      <c r="BV14" s="1"/>
      <c r="BW14" s="1"/>
      <c r="BX14" s="1"/>
      <c r="BY14" s="1"/>
      <c r="BZ14" s="1"/>
      <c r="CA14" s="1"/>
      <c r="CB14" s="1"/>
      <c r="CC14" s="1"/>
      <c r="CD14" s="1"/>
      <c r="CE14" s="1"/>
      <c r="CF14" s="1"/>
      <c r="CG14" s="1"/>
      <c r="CH14" s="1"/>
      <c r="CI14" s="1"/>
      <c r="CJ14" s="1"/>
      <c r="CK14" s="1"/>
      <c r="CL14" s="1"/>
      <c r="CM14" s="1"/>
      <c r="CN14" s="1"/>
    </row>
    <row r="15" s="4" customFormat="1" ht="32" customHeight="1" spans="1:92">
      <c r="A15" s="29">
        <v>45471</v>
      </c>
      <c r="B15" s="30" t="s">
        <v>2190</v>
      </c>
      <c r="C15" s="31" t="s">
        <v>369</v>
      </c>
      <c r="D15" s="32">
        <v>4500138726</v>
      </c>
      <c r="E15" s="33" t="s">
        <v>2191</v>
      </c>
      <c r="F15" s="32" t="s">
        <v>2192</v>
      </c>
      <c r="G15" s="13" t="s">
        <v>83</v>
      </c>
      <c r="H15" s="13" t="s">
        <v>84</v>
      </c>
      <c r="I15" s="41">
        <v>600</v>
      </c>
      <c r="J15" s="41">
        <v>0</v>
      </c>
      <c r="K15" s="41">
        <v>8</v>
      </c>
      <c r="L15" s="41">
        <f t="shared" si="0"/>
        <v>75</v>
      </c>
      <c r="M15" s="44">
        <v>45523</v>
      </c>
      <c r="N15" s="44" t="s">
        <v>2193</v>
      </c>
      <c r="O15" s="45" t="s">
        <v>2139</v>
      </c>
      <c r="P15" s="45"/>
      <c r="Q15" s="45"/>
      <c r="R15" s="45"/>
      <c r="S15" s="52">
        <v>45471</v>
      </c>
      <c r="T15" s="54" t="s">
        <v>85</v>
      </c>
      <c r="U15" s="54" t="s">
        <v>2194</v>
      </c>
      <c r="V15" s="54"/>
      <c r="W15" s="54"/>
      <c r="X15" s="55" t="s">
        <v>2195</v>
      </c>
      <c r="Y15" s="71" t="s">
        <v>2196</v>
      </c>
      <c r="Z15" s="68">
        <v>4.2475</v>
      </c>
      <c r="AA15" s="69">
        <f t="shared" si="20"/>
        <v>2548.5</v>
      </c>
      <c r="AB15" s="41"/>
      <c r="AC15" s="41" t="s">
        <v>83</v>
      </c>
      <c r="AD15" s="41" t="s">
        <v>101</v>
      </c>
      <c r="AE15" s="70">
        <f t="shared" ref="AE15:AE28" si="24">I15</f>
        <v>600</v>
      </c>
      <c r="AF15" s="70"/>
      <c r="AG15" s="70"/>
      <c r="AH15" s="70"/>
      <c r="AI15" s="76">
        <f t="shared" si="16"/>
        <v>600</v>
      </c>
      <c r="AJ15" s="76"/>
      <c r="AK15" s="76"/>
      <c r="AL15" s="76">
        <f>I15/4</f>
        <v>150</v>
      </c>
      <c r="AM15" s="76">
        <f t="shared" ref="AM15:AO15" si="25">AL15</f>
        <v>150</v>
      </c>
      <c r="AN15" s="76">
        <f t="shared" si="25"/>
        <v>150</v>
      </c>
      <c r="AO15" s="76">
        <f t="shared" si="25"/>
        <v>150</v>
      </c>
      <c r="AP15" s="76"/>
      <c r="AQ15" s="76"/>
      <c r="AR15" s="76"/>
      <c r="AS15" s="76"/>
      <c r="AT15" s="76"/>
      <c r="AU15" s="76"/>
      <c r="AV15" s="76"/>
      <c r="AW15" s="76">
        <f t="shared" si="19"/>
        <v>600</v>
      </c>
      <c r="AX15" s="76"/>
      <c r="AY15" s="76" t="s">
        <v>102</v>
      </c>
      <c r="AZ15" s="76"/>
      <c r="BA15" s="76">
        <f t="shared" si="22"/>
        <v>150</v>
      </c>
      <c r="BB15" s="76">
        <f>I15/4</f>
        <v>150</v>
      </c>
      <c r="BC15" s="76">
        <f t="shared" si="23"/>
        <v>150</v>
      </c>
      <c r="BD15" s="76">
        <f>I15/4</f>
        <v>150</v>
      </c>
      <c r="BE15" s="76"/>
      <c r="BF15" s="78" t="e">
        <f>BA15+BB15+BC15+BD15+'92107'!#REF!</f>
        <v>#REF!</v>
      </c>
      <c r="BG15" s="78" t="e">
        <f>'92107'!#REF!-BA15</f>
        <v>#REF!</v>
      </c>
      <c r="BH15" s="78" t="e">
        <f>'92107'!#REF!-BB15</f>
        <v>#REF!</v>
      </c>
      <c r="BI15" s="78" t="e">
        <f>'92107'!#REF!-BC15</f>
        <v>#REF!</v>
      </c>
      <c r="BJ15" s="78" t="e">
        <f>'92107'!#REF!-BD15</f>
        <v>#REF!</v>
      </c>
      <c r="BK15" s="78"/>
      <c r="BL15" s="82"/>
      <c r="BM15" s="82"/>
      <c r="BN15" s="82"/>
      <c r="BO15" s="82"/>
      <c r="BS15" s="85"/>
      <c r="BT15" s="85"/>
      <c r="BU15" s="1"/>
      <c r="BV15" s="1"/>
      <c r="BW15" s="1"/>
      <c r="BX15" s="1"/>
      <c r="BY15" s="1"/>
      <c r="BZ15" s="1"/>
      <c r="CA15" s="1"/>
      <c r="CB15" s="1"/>
      <c r="CC15" s="1"/>
      <c r="CD15" s="1"/>
      <c r="CE15" s="1"/>
      <c r="CF15" s="1"/>
      <c r="CG15" s="1"/>
      <c r="CH15" s="1"/>
      <c r="CI15" s="1"/>
      <c r="CJ15" s="1"/>
      <c r="CK15" s="1"/>
      <c r="CL15" s="1"/>
      <c r="CM15" s="1"/>
      <c r="CN15" s="1"/>
    </row>
    <row r="16" s="3" customFormat="1" ht="32" customHeight="1" spans="1:237">
      <c r="A16" s="29">
        <v>45471</v>
      </c>
      <c r="B16" s="30" t="s">
        <v>2190</v>
      </c>
      <c r="C16" s="31" t="s">
        <v>369</v>
      </c>
      <c r="D16" s="32">
        <v>4500138726</v>
      </c>
      <c r="E16" s="33" t="s">
        <v>2191</v>
      </c>
      <c r="F16" s="32" t="s">
        <v>2197</v>
      </c>
      <c r="G16" s="24" t="s">
        <v>1461</v>
      </c>
      <c r="H16" s="24" t="s">
        <v>84</v>
      </c>
      <c r="I16" s="42">
        <v>200</v>
      </c>
      <c r="J16" s="42">
        <v>0</v>
      </c>
      <c r="K16" s="42">
        <v>4</v>
      </c>
      <c r="L16" s="42">
        <f t="shared" si="0"/>
        <v>50</v>
      </c>
      <c r="M16" s="43">
        <v>45523</v>
      </c>
      <c r="N16" s="44" t="s">
        <v>2193</v>
      </c>
      <c r="O16" s="45" t="s">
        <v>2139</v>
      </c>
      <c r="P16" s="46"/>
      <c r="Q16" s="46"/>
      <c r="R16" s="52">
        <v>45471</v>
      </c>
      <c r="S16" s="54" t="s">
        <v>85</v>
      </c>
      <c r="T16" s="54" t="s">
        <v>2194</v>
      </c>
      <c r="U16" s="52"/>
      <c r="V16" s="52"/>
      <c r="W16" s="55" t="s">
        <v>2198</v>
      </c>
      <c r="X16" s="42" t="s">
        <v>2196</v>
      </c>
      <c r="Y16" s="65">
        <v>7.3277</v>
      </c>
      <c r="Z16" s="66">
        <f>Y16*I16</f>
        <v>1465.54</v>
      </c>
      <c r="AA16" s="42"/>
      <c r="AB16" s="42" t="s">
        <v>1461</v>
      </c>
      <c r="AC16" s="41" t="s">
        <v>101</v>
      </c>
      <c r="AD16" s="67">
        <f>I16</f>
        <v>200</v>
      </c>
      <c r="AE16" s="67"/>
      <c r="AF16" s="67"/>
      <c r="AG16" s="67"/>
      <c r="AH16" s="74">
        <f>I16</f>
        <v>200</v>
      </c>
      <c r="AI16" s="74"/>
      <c r="AJ16" s="74"/>
      <c r="AK16" s="74">
        <f>I16/4</f>
        <v>50</v>
      </c>
      <c r="AL16" s="74">
        <f t="shared" ref="AL16:AN16" si="26">AK16</f>
        <v>50</v>
      </c>
      <c r="AM16" s="74">
        <f t="shared" si="26"/>
        <v>50</v>
      </c>
      <c r="AN16" s="74">
        <f t="shared" si="26"/>
        <v>50</v>
      </c>
      <c r="AO16" s="74"/>
      <c r="AP16" s="74"/>
      <c r="AQ16" s="74"/>
      <c r="AR16" s="74"/>
      <c r="AS16" s="74"/>
      <c r="AT16" s="74"/>
      <c r="AU16" s="74"/>
      <c r="AV16" s="74">
        <f>I16</f>
        <v>200</v>
      </c>
      <c r="AW16" s="74"/>
      <c r="AX16" s="74">
        <f>I16</f>
        <v>200</v>
      </c>
      <c r="AY16" s="74" t="s">
        <v>102</v>
      </c>
      <c r="AZ16" s="74"/>
      <c r="BA16" s="74">
        <f t="shared" si="22"/>
        <v>50</v>
      </c>
      <c r="BB16" s="74">
        <f t="shared" ref="BB16:BF16" si="27">BA16</f>
        <v>50</v>
      </c>
      <c r="BC16" s="74">
        <f t="shared" si="23"/>
        <v>50</v>
      </c>
      <c r="BD16" s="74">
        <f t="shared" si="27"/>
        <v>50</v>
      </c>
      <c r="BE16" s="79">
        <f>I16/4</f>
        <v>50</v>
      </c>
      <c r="BF16" s="74">
        <f t="shared" si="27"/>
        <v>50</v>
      </c>
      <c r="BG16" s="79">
        <f>I16/4</f>
        <v>50</v>
      </c>
      <c r="BH16" s="74">
        <f>BG16</f>
        <v>50</v>
      </c>
      <c r="BI16" s="78" t="e">
        <f>BA16+BC16+BE16+BG16+'92108'!#REF!</f>
        <v>#REF!</v>
      </c>
      <c r="BJ16" s="78" t="e">
        <f>BB16+BD16+BF16+BH16+'92108'!#REF!</f>
        <v>#REF!</v>
      </c>
      <c r="BK16" s="79" t="e">
        <f>'92108'!#REF!-BA16</f>
        <v>#REF!</v>
      </c>
      <c r="BL16" s="79" t="e">
        <f>'92108'!#REF!-BB16</f>
        <v>#REF!</v>
      </c>
      <c r="BM16" s="79" t="e">
        <f>'92108'!#REF!-BC16</f>
        <v>#REF!</v>
      </c>
      <c r="BN16" s="79" t="e">
        <f>'92108'!#REF!-BD16</f>
        <v>#REF!</v>
      </c>
      <c r="BO16" s="79" t="e">
        <f>'92108'!#REF!-BE16</f>
        <v>#REF!</v>
      </c>
      <c r="BP16" s="79" t="e">
        <f>'92108'!#REF!-BF16</f>
        <v>#REF!</v>
      </c>
      <c r="BQ16" s="79" t="e">
        <f>'92108'!#REF!-BG16</f>
        <v>#REF!</v>
      </c>
      <c r="BR16" s="86" t="e">
        <f>'92108'!#REF!-BH16</f>
        <v>#REF!</v>
      </c>
      <c r="BS16" s="85"/>
      <c r="BT16" s="85"/>
      <c r="BU16" s="1"/>
      <c r="BV16" s="1"/>
      <c r="BW16" s="1"/>
      <c r="BX16" s="1"/>
      <c r="BY16" s="1"/>
      <c r="BZ16" s="1"/>
      <c r="CA16" s="1"/>
      <c r="CB16" s="1"/>
      <c r="CC16" s="1"/>
      <c r="CD16" s="1"/>
      <c r="CE16" s="1"/>
      <c r="CF16" s="1"/>
      <c r="CG16" s="1"/>
      <c r="CH16" s="1"/>
      <c r="CI16" s="1"/>
      <c r="CJ16" s="1"/>
      <c r="CK16" s="1"/>
      <c r="CL16" s="1"/>
      <c r="CM16" s="1"/>
      <c r="CN16" s="1"/>
      <c r="CO16" s="82"/>
      <c r="CP16" s="82"/>
      <c r="CQ16" s="82"/>
      <c r="CR16" s="82"/>
      <c r="CS16" s="82"/>
      <c r="CT16" s="82"/>
      <c r="CU16" s="82"/>
      <c r="CV16" s="82"/>
      <c r="CW16" s="82"/>
      <c r="CX16" s="82"/>
      <c r="CY16" s="82"/>
      <c r="CZ16" s="82"/>
      <c r="DA16" s="82"/>
      <c r="DB16" s="82"/>
      <c r="DC16" s="82"/>
      <c r="DD16" s="82"/>
      <c r="DE16" s="82"/>
      <c r="DF16" s="82"/>
      <c r="DG16" s="82"/>
      <c r="DH16" s="82"/>
      <c r="DI16" s="82"/>
      <c r="DJ16" s="82"/>
      <c r="DK16" s="82"/>
      <c r="DL16" s="82"/>
      <c r="DM16" s="82"/>
      <c r="DN16" s="82"/>
      <c r="DO16" s="82"/>
      <c r="DP16" s="82"/>
      <c r="DQ16" s="82"/>
      <c r="DR16" s="82"/>
      <c r="DS16" s="82"/>
      <c r="DT16" s="82"/>
      <c r="DU16" s="82"/>
      <c r="DV16" s="82"/>
      <c r="DW16" s="82"/>
      <c r="DX16" s="82"/>
      <c r="DY16" s="82"/>
      <c r="DZ16" s="82"/>
      <c r="EA16" s="82"/>
      <c r="EB16" s="82"/>
      <c r="EC16" s="82"/>
      <c r="ED16" s="82"/>
      <c r="EE16" s="82"/>
      <c r="EF16" s="82"/>
      <c r="EG16" s="82"/>
      <c r="EH16" s="82"/>
      <c r="EI16" s="82"/>
      <c r="EJ16" s="82"/>
      <c r="EK16" s="82"/>
      <c r="EL16" s="82"/>
      <c r="EM16" s="82"/>
      <c r="EN16" s="82"/>
      <c r="EO16" s="82"/>
      <c r="EP16" s="82"/>
      <c r="EQ16" s="82"/>
      <c r="ER16" s="82"/>
      <c r="ES16" s="82"/>
      <c r="ET16" s="82"/>
      <c r="EU16" s="82"/>
      <c r="EV16" s="82"/>
      <c r="EW16" s="82"/>
      <c r="EX16" s="82"/>
      <c r="EY16" s="82"/>
      <c r="EZ16" s="82"/>
      <c r="FA16" s="82"/>
      <c r="FB16" s="82"/>
      <c r="FC16" s="82"/>
      <c r="FD16" s="82"/>
      <c r="FE16" s="82"/>
      <c r="FF16" s="82"/>
      <c r="FG16" s="82"/>
      <c r="FH16" s="82"/>
      <c r="FI16" s="82"/>
      <c r="FJ16" s="82"/>
      <c r="FK16" s="82"/>
      <c r="FL16" s="82"/>
      <c r="FM16" s="82"/>
      <c r="FN16" s="82"/>
      <c r="FO16" s="82"/>
      <c r="FP16" s="82"/>
      <c r="FQ16" s="82"/>
      <c r="FR16" s="82"/>
      <c r="FS16" s="82"/>
      <c r="FT16" s="82"/>
      <c r="FU16" s="82"/>
      <c r="FV16" s="82"/>
      <c r="FW16" s="82"/>
      <c r="FX16" s="82"/>
      <c r="FY16" s="82"/>
      <c r="FZ16" s="82"/>
      <c r="GA16" s="82"/>
      <c r="GB16" s="82"/>
      <c r="GC16" s="82"/>
      <c r="GD16" s="82"/>
      <c r="GE16" s="82"/>
      <c r="GF16" s="82"/>
      <c r="GG16" s="82"/>
      <c r="GH16" s="82"/>
      <c r="GI16" s="82"/>
      <c r="GJ16" s="82"/>
      <c r="GK16" s="82"/>
      <c r="GL16" s="82"/>
      <c r="GM16" s="82"/>
      <c r="GN16" s="82"/>
      <c r="GO16" s="82"/>
      <c r="GP16" s="82"/>
      <c r="GQ16" s="82"/>
      <c r="GR16" s="82"/>
      <c r="GS16" s="82"/>
      <c r="GT16" s="82"/>
      <c r="GU16" s="82"/>
      <c r="GV16" s="82"/>
      <c r="GW16" s="82"/>
      <c r="GX16" s="82"/>
      <c r="GY16" s="82"/>
      <c r="GZ16" s="82"/>
      <c r="HA16" s="82"/>
      <c r="HB16" s="82"/>
      <c r="HC16" s="82"/>
      <c r="HD16" s="82"/>
      <c r="HE16" s="82"/>
      <c r="HF16" s="82"/>
      <c r="HG16" s="82"/>
      <c r="HH16" s="82"/>
      <c r="HI16" s="82"/>
      <c r="HJ16" s="82"/>
      <c r="HK16" s="82"/>
      <c r="HL16" s="82"/>
      <c r="HM16" s="82"/>
      <c r="HN16" s="82"/>
      <c r="HO16" s="82"/>
      <c r="HP16" s="82"/>
      <c r="HQ16" s="82"/>
      <c r="HR16" s="82"/>
      <c r="HS16" s="82"/>
      <c r="HT16" s="82"/>
      <c r="HU16" s="82"/>
      <c r="HV16" s="82"/>
      <c r="HW16" s="82"/>
      <c r="HX16" s="82"/>
      <c r="HY16" s="82"/>
      <c r="HZ16" s="82"/>
      <c r="IA16" s="82"/>
      <c r="IB16" s="82"/>
      <c r="IC16" s="82"/>
    </row>
    <row r="17" s="4" customFormat="1" ht="32" customHeight="1" spans="1:92">
      <c r="A17" s="29">
        <v>45489</v>
      </c>
      <c r="B17" s="30" t="s">
        <v>270</v>
      </c>
      <c r="C17" s="31" t="s">
        <v>119</v>
      </c>
      <c r="D17" s="32">
        <v>4500140354</v>
      </c>
      <c r="E17" s="33" t="s">
        <v>2199</v>
      </c>
      <c r="F17" s="32" t="s">
        <v>2200</v>
      </c>
      <c r="G17" s="13" t="s">
        <v>557</v>
      </c>
      <c r="H17" s="13" t="s">
        <v>5</v>
      </c>
      <c r="I17" s="41">
        <v>240</v>
      </c>
      <c r="J17" s="41">
        <v>0</v>
      </c>
      <c r="K17" s="41">
        <v>8</v>
      </c>
      <c r="L17" s="41">
        <f t="shared" si="0"/>
        <v>30</v>
      </c>
      <c r="M17" s="44">
        <v>45534</v>
      </c>
      <c r="N17" s="44">
        <v>45530</v>
      </c>
      <c r="O17" s="45" t="s">
        <v>2139</v>
      </c>
      <c r="P17" s="45"/>
      <c r="Q17" s="45"/>
      <c r="R17" s="45"/>
      <c r="S17" s="52"/>
      <c r="T17" s="54"/>
      <c r="U17" s="54"/>
      <c r="V17" s="54"/>
      <c r="W17" s="54"/>
      <c r="X17" s="55" t="s">
        <v>2201</v>
      </c>
      <c r="Y17" s="41" t="s">
        <v>1305</v>
      </c>
      <c r="Z17" s="68">
        <v>4.2589</v>
      </c>
      <c r="AA17" s="69">
        <f t="shared" si="20"/>
        <v>1022.136</v>
      </c>
      <c r="AB17" s="41"/>
      <c r="AC17" s="41"/>
      <c r="AD17" s="41"/>
      <c r="AE17" s="70">
        <f t="shared" si="24"/>
        <v>240</v>
      </c>
      <c r="AF17" s="70"/>
      <c r="AG17" s="70"/>
      <c r="AH17" s="70"/>
      <c r="AI17" s="76">
        <f t="shared" ref="AI17:AI28" si="28">AE17</f>
        <v>240</v>
      </c>
      <c r="AJ17" s="76"/>
      <c r="AK17" s="76"/>
      <c r="AL17" s="76"/>
      <c r="AM17" s="76"/>
      <c r="AN17" s="76"/>
      <c r="AO17" s="76"/>
      <c r="AP17" s="76"/>
      <c r="AQ17" s="76"/>
      <c r="AR17" s="76"/>
      <c r="AS17" s="76"/>
      <c r="AT17" s="76"/>
      <c r="AU17" s="76"/>
      <c r="AV17" s="76"/>
      <c r="AW17" s="76"/>
      <c r="AX17" s="76"/>
      <c r="AY17" s="76"/>
      <c r="AZ17" s="76"/>
      <c r="BA17" s="76"/>
      <c r="BB17" s="76"/>
      <c r="BC17" s="76"/>
      <c r="BD17" s="76">
        <f>I17</f>
        <v>240</v>
      </c>
      <c r="BE17" s="76"/>
      <c r="BF17" s="78"/>
      <c r="BG17" s="78"/>
      <c r="BH17" s="78"/>
      <c r="BI17" s="78"/>
      <c r="BJ17" s="78"/>
      <c r="BK17" s="78"/>
      <c r="BL17" s="82"/>
      <c r="BM17" s="82"/>
      <c r="BN17" s="82"/>
      <c r="BO17" s="82"/>
      <c r="BS17" s="85"/>
      <c r="BT17" s="85"/>
      <c r="BU17" s="1"/>
      <c r="BV17" s="1"/>
      <c r="BW17" s="1"/>
      <c r="BX17" s="1"/>
      <c r="BY17" s="1"/>
      <c r="BZ17" s="1"/>
      <c r="CA17" s="1"/>
      <c r="CB17" s="1"/>
      <c r="CC17" s="1"/>
      <c r="CD17" s="1"/>
      <c r="CE17" s="1"/>
      <c r="CF17" s="1"/>
      <c r="CG17" s="1"/>
      <c r="CH17" s="1"/>
      <c r="CI17" s="1"/>
      <c r="CJ17" s="1"/>
      <c r="CK17" s="1"/>
      <c r="CL17" s="1"/>
      <c r="CM17" s="1"/>
      <c r="CN17" s="1"/>
    </row>
    <row r="18" s="4" customFormat="1" ht="32" customHeight="1" spans="1:92">
      <c r="A18" s="29">
        <v>45489</v>
      </c>
      <c r="B18" s="30" t="s">
        <v>270</v>
      </c>
      <c r="C18" s="31" t="s">
        <v>119</v>
      </c>
      <c r="D18" s="32">
        <v>4500140354</v>
      </c>
      <c r="E18" s="33" t="s">
        <v>2202</v>
      </c>
      <c r="F18" s="32" t="s">
        <v>2203</v>
      </c>
      <c r="G18" s="13" t="s">
        <v>548</v>
      </c>
      <c r="H18" s="13" t="s">
        <v>4</v>
      </c>
      <c r="I18" s="41">
        <v>416</v>
      </c>
      <c r="J18" s="41">
        <v>0</v>
      </c>
      <c r="K18" s="41">
        <v>8</v>
      </c>
      <c r="L18" s="41">
        <f t="shared" si="0"/>
        <v>52</v>
      </c>
      <c r="M18" s="44">
        <v>45534</v>
      </c>
      <c r="N18" s="44">
        <v>45530</v>
      </c>
      <c r="O18" s="45" t="s">
        <v>2139</v>
      </c>
      <c r="P18" s="45"/>
      <c r="Q18" s="45"/>
      <c r="R18" s="45"/>
      <c r="S18" s="52"/>
      <c r="T18" s="54"/>
      <c r="U18" s="54"/>
      <c r="V18" s="54"/>
      <c r="W18" s="54"/>
      <c r="X18" s="55" t="s">
        <v>2201</v>
      </c>
      <c r="Y18" s="41" t="s">
        <v>1305</v>
      </c>
      <c r="Z18" s="68">
        <v>4.2589</v>
      </c>
      <c r="AA18" s="69">
        <f t="shared" si="20"/>
        <v>1771.7024</v>
      </c>
      <c r="AB18" s="41"/>
      <c r="AC18" s="41"/>
      <c r="AD18" s="41"/>
      <c r="AE18" s="70">
        <f t="shared" si="24"/>
        <v>416</v>
      </c>
      <c r="AF18" s="70"/>
      <c r="AG18" s="70"/>
      <c r="AH18" s="70"/>
      <c r="AI18" s="76">
        <f t="shared" si="28"/>
        <v>416</v>
      </c>
      <c r="AJ18" s="76"/>
      <c r="AK18" s="76"/>
      <c r="AL18" s="76"/>
      <c r="AM18" s="76"/>
      <c r="AN18" s="76"/>
      <c r="AO18" s="76"/>
      <c r="AP18" s="76"/>
      <c r="AQ18" s="76"/>
      <c r="AR18" s="76"/>
      <c r="AS18" s="76"/>
      <c r="AT18" s="76"/>
      <c r="AU18" s="76"/>
      <c r="AV18" s="76"/>
      <c r="AW18" s="76"/>
      <c r="AX18" s="76"/>
      <c r="AY18" s="76"/>
      <c r="AZ18" s="76"/>
      <c r="BA18" s="76"/>
      <c r="BB18" s="76"/>
      <c r="BC18" s="76">
        <f>I18</f>
        <v>416</v>
      </c>
      <c r="BD18" s="76"/>
      <c r="BE18" s="76"/>
      <c r="BF18" s="78"/>
      <c r="BG18" s="78"/>
      <c r="BH18" s="78"/>
      <c r="BI18" s="78"/>
      <c r="BJ18" s="78"/>
      <c r="BK18" s="78"/>
      <c r="BL18" s="82"/>
      <c r="BM18" s="82"/>
      <c r="BN18" s="82"/>
      <c r="BO18" s="82"/>
      <c r="BS18" s="85"/>
      <c r="BT18" s="85"/>
      <c r="BU18" s="1"/>
      <c r="BV18" s="1"/>
      <c r="BW18" s="1"/>
      <c r="BX18" s="1"/>
      <c r="BY18" s="1"/>
      <c r="BZ18" s="1"/>
      <c r="CA18" s="1"/>
      <c r="CB18" s="1"/>
      <c r="CC18" s="1"/>
      <c r="CD18" s="1"/>
      <c r="CE18" s="1"/>
      <c r="CF18" s="1"/>
      <c r="CG18" s="1"/>
      <c r="CH18" s="1"/>
      <c r="CI18" s="1"/>
      <c r="CJ18" s="1"/>
      <c r="CK18" s="1"/>
      <c r="CL18" s="1"/>
      <c r="CM18" s="1"/>
      <c r="CN18" s="1"/>
    </row>
    <row r="19" s="4" customFormat="1" ht="32" customHeight="1" spans="1:92">
      <c r="A19" s="29">
        <v>45489</v>
      </c>
      <c r="B19" s="30" t="s">
        <v>270</v>
      </c>
      <c r="C19" s="31" t="s">
        <v>119</v>
      </c>
      <c r="D19" s="32">
        <v>4500140354</v>
      </c>
      <c r="E19" s="33" t="s">
        <v>2204</v>
      </c>
      <c r="F19" s="32" t="s">
        <v>2205</v>
      </c>
      <c r="G19" s="13" t="s">
        <v>273</v>
      </c>
      <c r="H19" s="13" t="s">
        <v>2</v>
      </c>
      <c r="I19" s="41">
        <v>408</v>
      </c>
      <c r="J19" s="41">
        <v>0</v>
      </c>
      <c r="K19" s="41">
        <v>8</v>
      </c>
      <c r="L19" s="41">
        <f t="shared" si="0"/>
        <v>51</v>
      </c>
      <c r="M19" s="44">
        <v>45534</v>
      </c>
      <c r="N19" s="44">
        <v>45530</v>
      </c>
      <c r="O19" s="45" t="s">
        <v>2139</v>
      </c>
      <c r="P19" s="45"/>
      <c r="Q19" s="45"/>
      <c r="R19" s="45"/>
      <c r="S19" s="52"/>
      <c r="T19" s="54"/>
      <c r="U19" s="54"/>
      <c r="V19" s="54"/>
      <c r="W19" s="54"/>
      <c r="X19" s="55" t="s">
        <v>2201</v>
      </c>
      <c r="Y19" s="41" t="s">
        <v>1305</v>
      </c>
      <c r="Z19" s="68">
        <v>4.2589</v>
      </c>
      <c r="AA19" s="69">
        <f t="shared" si="20"/>
        <v>1737.6312</v>
      </c>
      <c r="AB19" s="41"/>
      <c r="AC19" s="41"/>
      <c r="AD19" s="41"/>
      <c r="AE19" s="70">
        <f t="shared" si="24"/>
        <v>408</v>
      </c>
      <c r="AF19" s="70"/>
      <c r="AG19" s="70"/>
      <c r="AH19" s="70"/>
      <c r="AI19" s="76">
        <f t="shared" si="28"/>
        <v>408</v>
      </c>
      <c r="AJ19" s="76"/>
      <c r="AK19" s="76"/>
      <c r="AL19" s="76"/>
      <c r="AM19" s="76"/>
      <c r="AN19" s="76"/>
      <c r="AO19" s="76"/>
      <c r="AP19" s="76"/>
      <c r="AQ19" s="76"/>
      <c r="AR19" s="76"/>
      <c r="AS19" s="76"/>
      <c r="AT19" s="76"/>
      <c r="AU19" s="76"/>
      <c r="AV19" s="76"/>
      <c r="AW19" s="76"/>
      <c r="AX19" s="76"/>
      <c r="AY19" s="76"/>
      <c r="AZ19" s="76"/>
      <c r="BA19" s="76">
        <f>I19</f>
        <v>408</v>
      </c>
      <c r="BB19" s="76"/>
      <c r="BC19" s="76"/>
      <c r="BD19" s="76"/>
      <c r="BE19" s="76"/>
      <c r="BF19" s="78"/>
      <c r="BG19" s="78"/>
      <c r="BH19" s="78"/>
      <c r="BI19" s="78"/>
      <c r="BJ19" s="78"/>
      <c r="BK19" s="78"/>
      <c r="BL19" s="82"/>
      <c r="BM19" s="82"/>
      <c r="BN19" s="82"/>
      <c r="BO19" s="82"/>
      <c r="BS19" s="85"/>
      <c r="BT19" s="85"/>
      <c r="BU19" s="1"/>
      <c r="BV19" s="1"/>
      <c r="BW19" s="1"/>
      <c r="BX19" s="1"/>
      <c r="BY19" s="1"/>
      <c r="BZ19" s="1"/>
      <c r="CA19" s="1"/>
      <c r="CB19" s="1"/>
      <c r="CC19" s="1"/>
      <c r="CD19" s="1"/>
      <c r="CE19" s="1"/>
      <c r="CF19" s="1"/>
      <c r="CG19" s="1"/>
      <c r="CH19" s="1"/>
      <c r="CI19" s="1"/>
      <c r="CJ19" s="1"/>
      <c r="CK19" s="1"/>
      <c r="CL19" s="1"/>
      <c r="CM19" s="1"/>
      <c r="CN19" s="1"/>
    </row>
    <row r="20" s="4" customFormat="1" ht="32" customHeight="1" spans="1:92">
      <c r="A20" s="29">
        <v>45489</v>
      </c>
      <c r="B20" s="30" t="s">
        <v>270</v>
      </c>
      <c r="C20" s="31" t="s">
        <v>119</v>
      </c>
      <c r="D20" s="32">
        <v>4500140354</v>
      </c>
      <c r="E20" s="33" t="s">
        <v>2206</v>
      </c>
      <c r="F20" s="32" t="s">
        <v>2207</v>
      </c>
      <c r="G20" s="13" t="s">
        <v>564</v>
      </c>
      <c r="H20" s="13" t="s">
        <v>3</v>
      </c>
      <c r="I20" s="41">
        <v>128</v>
      </c>
      <c r="J20" s="41">
        <v>0</v>
      </c>
      <c r="K20" s="41">
        <v>8</v>
      </c>
      <c r="L20" s="41">
        <f t="shared" si="0"/>
        <v>16</v>
      </c>
      <c r="M20" s="44">
        <v>45534</v>
      </c>
      <c r="N20" s="44">
        <v>45530</v>
      </c>
      <c r="O20" s="45" t="s">
        <v>2139</v>
      </c>
      <c r="P20" s="45"/>
      <c r="Q20" s="45"/>
      <c r="R20" s="45"/>
      <c r="S20" s="52"/>
      <c r="T20" s="54"/>
      <c r="U20" s="54"/>
      <c r="V20" s="54"/>
      <c r="W20" s="54"/>
      <c r="X20" s="55" t="s">
        <v>2201</v>
      </c>
      <c r="Y20" s="41" t="s">
        <v>1305</v>
      </c>
      <c r="Z20" s="68">
        <v>4.2589</v>
      </c>
      <c r="AA20" s="69">
        <f t="shared" si="20"/>
        <v>545.1392</v>
      </c>
      <c r="AB20" s="41"/>
      <c r="AC20" s="41"/>
      <c r="AD20" s="41"/>
      <c r="AE20" s="70">
        <f t="shared" si="24"/>
        <v>128</v>
      </c>
      <c r="AF20" s="70"/>
      <c r="AG20" s="70"/>
      <c r="AH20" s="70"/>
      <c r="AI20" s="76">
        <f t="shared" si="28"/>
        <v>128</v>
      </c>
      <c r="AJ20" s="76"/>
      <c r="AK20" s="76"/>
      <c r="AL20" s="76"/>
      <c r="AM20" s="76"/>
      <c r="AN20" s="76"/>
      <c r="AO20" s="76"/>
      <c r="AP20" s="76"/>
      <c r="AQ20" s="76"/>
      <c r="AR20" s="76"/>
      <c r="AS20" s="76"/>
      <c r="AT20" s="76"/>
      <c r="AU20" s="76"/>
      <c r="AV20" s="76"/>
      <c r="AW20" s="76"/>
      <c r="AX20" s="76"/>
      <c r="AY20" s="76"/>
      <c r="AZ20" s="76"/>
      <c r="BA20" s="76"/>
      <c r="BB20" s="76">
        <f t="shared" ref="BB20:BB25" si="29">I20</f>
        <v>128</v>
      </c>
      <c r="BC20" s="76"/>
      <c r="BD20" s="76"/>
      <c r="BE20" s="76"/>
      <c r="BF20" s="78"/>
      <c r="BG20" s="78"/>
      <c r="BH20" s="78"/>
      <c r="BI20" s="78"/>
      <c r="BJ20" s="78"/>
      <c r="BK20" s="78"/>
      <c r="BL20" s="82"/>
      <c r="BM20" s="82"/>
      <c r="BN20" s="82"/>
      <c r="BO20" s="82"/>
      <c r="BS20" s="85"/>
      <c r="BT20" s="85"/>
      <c r="BU20" s="1"/>
      <c r="BV20" s="1"/>
      <c r="BW20" s="1"/>
      <c r="BX20" s="1"/>
      <c r="BY20" s="1"/>
      <c r="BZ20" s="1"/>
      <c r="CA20" s="1"/>
      <c r="CB20" s="1"/>
      <c r="CC20" s="1"/>
      <c r="CD20" s="1"/>
      <c r="CE20" s="1"/>
      <c r="CF20" s="1"/>
      <c r="CG20" s="1"/>
      <c r="CH20" s="1"/>
      <c r="CI20" s="1"/>
      <c r="CJ20" s="1"/>
      <c r="CK20" s="1"/>
      <c r="CL20" s="1"/>
      <c r="CM20" s="1"/>
      <c r="CN20" s="1"/>
    </row>
    <row r="21" s="4" customFormat="1" ht="32" customHeight="1" spans="1:92">
      <c r="A21" s="29">
        <v>45489</v>
      </c>
      <c r="B21" s="30" t="s">
        <v>270</v>
      </c>
      <c r="C21" s="31" t="s">
        <v>119</v>
      </c>
      <c r="D21" s="32">
        <v>4500140354</v>
      </c>
      <c r="E21" s="33" t="s">
        <v>2208</v>
      </c>
      <c r="F21" s="32" t="s">
        <v>2209</v>
      </c>
      <c r="G21" s="13" t="s">
        <v>564</v>
      </c>
      <c r="H21" s="13" t="s">
        <v>3</v>
      </c>
      <c r="I21" s="41">
        <v>296</v>
      </c>
      <c r="J21" s="41">
        <v>0</v>
      </c>
      <c r="K21" s="41">
        <v>8</v>
      </c>
      <c r="L21" s="41">
        <f t="shared" si="0"/>
        <v>37</v>
      </c>
      <c r="M21" s="44">
        <v>45534</v>
      </c>
      <c r="N21" s="44">
        <v>45530</v>
      </c>
      <c r="O21" s="45" t="s">
        <v>2139</v>
      </c>
      <c r="P21" s="45"/>
      <c r="Q21" s="45"/>
      <c r="R21" s="45"/>
      <c r="S21" s="52"/>
      <c r="T21" s="54"/>
      <c r="U21" s="54"/>
      <c r="V21" s="54"/>
      <c r="W21" s="54"/>
      <c r="X21" s="55" t="s">
        <v>2201</v>
      </c>
      <c r="Y21" s="41" t="s">
        <v>1305</v>
      </c>
      <c r="Z21" s="68">
        <v>4.2589</v>
      </c>
      <c r="AA21" s="69">
        <f t="shared" si="20"/>
        <v>1260.6344</v>
      </c>
      <c r="AB21" s="41"/>
      <c r="AC21" s="41"/>
      <c r="AD21" s="41"/>
      <c r="AE21" s="70">
        <f t="shared" si="24"/>
        <v>296</v>
      </c>
      <c r="AF21" s="70"/>
      <c r="AG21" s="70"/>
      <c r="AH21" s="70"/>
      <c r="AI21" s="76">
        <f t="shared" si="28"/>
        <v>296</v>
      </c>
      <c r="AJ21" s="76"/>
      <c r="AK21" s="76"/>
      <c r="AL21" s="76"/>
      <c r="AM21" s="76"/>
      <c r="AN21" s="76"/>
      <c r="AO21" s="76"/>
      <c r="AP21" s="76"/>
      <c r="AQ21" s="76"/>
      <c r="AR21" s="76"/>
      <c r="AS21" s="76"/>
      <c r="AT21" s="76"/>
      <c r="AU21" s="76"/>
      <c r="AV21" s="76"/>
      <c r="AW21" s="76"/>
      <c r="AX21" s="76"/>
      <c r="AY21" s="76"/>
      <c r="AZ21" s="76"/>
      <c r="BA21" s="76"/>
      <c r="BB21" s="76">
        <f t="shared" si="29"/>
        <v>296</v>
      </c>
      <c r="BC21" s="76"/>
      <c r="BD21" s="76"/>
      <c r="BE21" s="76"/>
      <c r="BF21" s="78"/>
      <c r="BG21" s="78"/>
      <c r="BH21" s="78"/>
      <c r="BI21" s="78"/>
      <c r="BJ21" s="78"/>
      <c r="BK21" s="78"/>
      <c r="BL21" s="82"/>
      <c r="BM21" s="82"/>
      <c r="BN21" s="82"/>
      <c r="BO21" s="82"/>
      <c r="BS21" s="85"/>
      <c r="BT21" s="85"/>
      <c r="BU21" s="1"/>
      <c r="BV21" s="1"/>
      <c r="BW21" s="1"/>
      <c r="BX21" s="1"/>
      <c r="BY21" s="1"/>
      <c r="BZ21" s="1"/>
      <c r="CA21" s="1"/>
      <c r="CB21" s="1"/>
      <c r="CC21" s="1"/>
      <c r="CD21" s="1"/>
      <c r="CE21" s="1"/>
      <c r="CF21" s="1"/>
      <c r="CG21" s="1"/>
      <c r="CH21" s="1"/>
      <c r="CI21" s="1"/>
      <c r="CJ21" s="1"/>
      <c r="CK21" s="1"/>
      <c r="CL21" s="1"/>
      <c r="CM21" s="1"/>
      <c r="CN21" s="1"/>
    </row>
    <row r="22" s="4" customFormat="1" ht="32" customHeight="1" spans="1:92">
      <c r="A22" s="29">
        <v>45489</v>
      </c>
      <c r="B22" s="30" t="s">
        <v>270</v>
      </c>
      <c r="C22" s="31" t="s">
        <v>119</v>
      </c>
      <c r="D22" s="32">
        <v>4500140333</v>
      </c>
      <c r="E22" s="33" t="s">
        <v>2210</v>
      </c>
      <c r="F22" s="32" t="s">
        <v>2211</v>
      </c>
      <c r="G22" s="13" t="s">
        <v>548</v>
      </c>
      <c r="H22" s="13" t="s">
        <v>4</v>
      </c>
      <c r="I22" s="41">
        <v>88</v>
      </c>
      <c r="J22" s="41">
        <v>0</v>
      </c>
      <c r="K22" s="41">
        <v>8</v>
      </c>
      <c r="L22" s="41">
        <f t="shared" si="0"/>
        <v>11</v>
      </c>
      <c r="M22" s="44">
        <v>45534</v>
      </c>
      <c r="N22" s="44">
        <v>45530</v>
      </c>
      <c r="O22" s="45" t="s">
        <v>2139</v>
      </c>
      <c r="P22" s="45"/>
      <c r="Q22" s="45"/>
      <c r="R22" s="45"/>
      <c r="S22" s="52"/>
      <c r="T22" s="54"/>
      <c r="U22" s="54"/>
      <c r="V22" s="54"/>
      <c r="W22" s="54"/>
      <c r="X22" s="55" t="s">
        <v>2212</v>
      </c>
      <c r="Y22" s="41" t="s">
        <v>1305</v>
      </c>
      <c r="Z22" s="68">
        <v>4.0921</v>
      </c>
      <c r="AA22" s="69">
        <f t="shared" si="20"/>
        <v>360.1048</v>
      </c>
      <c r="AB22" s="41"/>
      <c r="AC22" s="41"/>
      <c r="AD22" s="41"/>
      <c r="AE22" s="70">
        <f t="shared" si="24"/>
        <v>88</v>
      </c>
      <c r="AF22" s="70"/>
      <c r="AG22" s="70"/>
      <c r="AH22" s="70"/>
      <c r="AI22" s="76">
        <f t="shared" si="28"/>
        <v>88</v>
      </c>
      <c r="AJ22" s="76"/>
      <c r="AK22" s="76"/>
      <c r="AL22" s="76"/>
      <c r="AM22" s="76"/>
      <c r="AN22" s="76"/>
      <c r="AO22" s="76"/>
      <c r="AP22" s="76"/>
      <c r="AQ22" s="76"/>
      <c r="AR22" s="76"/>
      <c r="AS22" s="76"/>
      <c r="AT22" s="76"/>
      <c r="AU22" s="76"/>
      <c r="AV22" s="76"/>
      <c r="AW22" s="76"/>
      <c r="AX22" s="76"/>
      <c r="AY22" s="76"/>
      <c r="AZ22" s="76"/>
      <c r="BA22" s="76"/>
      <c r="BB22" s="76"/>
      <c r="BC22" s="76">
        <f>I22</f>
        <v>88</v>
      </c>
      <c r="BD22" s="76"/>
      <c r="BE22" s="76"/>
      <c r="BF22" s="78"/>
      <c r="BG22" s="78"/>
      <c r="BH22" s="78"/>
      <c r="BI22" s="78"/>
      <c r="BJ22" s="78"/>
      <c r="BK22" s="78"/>
      <c r="BL22" s="82"/>
      <c r="BM22" s="82"/>
      <c r="BN22" s="82"/>
      <c r="BO22" s="82"/>
      <c r="BS22" s="85"/>
      <c r="BT22" s="85"/>
      <c r="BU22" s="1"/>
      <c r="BV22" s="1"/>
      <c r="BW22" s="1"/>
      <c r="BX22" s="1"/>
      <c r="BY22" s="1"/>
      <c r="BZ22" s="1"/>
      <c r="CA22" s="1"/>
      <c r="CB22" s="1"/>
      <c r="CC22" s="1"/>
      <c r="CD22" s="1"/>
      <c r="CE22" s="1"/>
      <c r="CF22" s="1"/>
      <c r="CG22" s="1"/>
      <c r="CH22" s="1"/>
      <c r="CI22" s="1"/>
      <c r="CJ22" s="1"/>
      <c r="CK22" s="1"/>
      <c r="CL22" s="1"/>
      <c r="CM22" s="1"/>
      <c r="CN22" s="1"/>
    </row>
    <row r="23" s="4" customFormat="1" ht="32" customHeight="1" spans="1:92">
      <c r="A23" s="29">
        <v>45489</v>
      </c>
      <c r="B23" s="30" t="s">
        <v>270</v>
      </c>
      <c r="C23" s="31" t="s">
        <v>119</v>
      </c>
      <c r="D23" s="32">
        <v>4500140333</v>
      </c>
      <c r="E23" s="33" t="s">
        <v>2213</v>
      </c>
      <c r="F23" s="32" t="s">
        <v>2214</v>
      </c>
      <c r="G23" s="13" t="s">
        <v>557</v>
      </c>
      <c r="H23" s="13" t="s">
        <v>5</v>
      </c>
      <c r="I23" s="41">
        <v>48</v>
      </c>
      <c r="J23" s="41">
        <v>0</v>
      </c>
      <c r="K23" s="41">
        <v>8</v>
      </c>
      <c r="L23" s="41">
        <f t="shared" si="0"/>
        <v>6</v>
      </c>
      <c r="M23" s="44">
        <v>45534</v>
      </c>
      <c r="N23" s="44">
        <v>45530</v>
      </c>
      <c r="O23" s="45" t="s">
        <v>2139</v>
      </c>
      <c r="P23" s="45"/>
      <c r="Q23" s="45"/>
      <c r="R23" s="45"/>
      <c r="S23" s="52"/>
      <c r="T23" s="54"/>
      <c r="U23" s="54"/>
      <c r="V23" s="54"/>
      <c r="W23" s="54"/>
      <c r="X23" s="55" t="s">
        <v>2212</v>
      </c>
      <c r="Y23" s="41" t="s">
        <v>1305</v>
      </c>
      <c r="Z23" s="68">
        <v>4.0921</v>
      </c>
      <c r="AA23" s="69">
        <f t="shared" si="20"/>
        <v>196.4208</v>
      </c>
      <c r="AB23" s="41"/>
      <c r="AC23" s="41"/>
      <c r="AD23" s="41"/>
      <c r="AE23" s="70">
        <f t="shared" si="24"/>
        <v>48</v>
      </c>
      <c r="AF23" s="70"/>
      <c r="AG23" s="70"/>
      <c r="AH23" s="70"/>
      <c r="AI23" s="76">
        <f t="shared" si="28"/>
        <v>48</v>
      </c>
      <c r="AJ23" s="76"/>
      <c r="AK23" s="76"/>
      <c r="AL23" s="76"/>
      <c r="AM23" s="76"/>
      <c r="AN23" s="76"/>
      <c r="AO23" s="76"/>
      <c r="AP23" s="76"/>
      <c r="AQ23" s="76"/>
      <c r="AR23" s="76"/>
      <c r="AS23" s="76"/>
      <c r="AT23" s="76"/>
      <c r="AU23" s="76"/>
      <c r="AV23" s="76"/>
      <c r="AW23" s="76"/>
      <c r="AX23" s="76"/>
      <c r="AY23" s="76"/>
      <c r="AZ23" s="76"/>
      <c r="BA23" s="76"/>
      <c r="BB23" s="76"/>
      <c r="BC23" s="76"/>
      <c r="BD23" s="76">
        <f>I23</f>
        <v>48</v>
      </c>
      <c r="BE23" s="76"/>
      <c r="BF23" s="78"/>
      <c r="BG23" s="78"/>
      <c r="BH23" s="78"/>
      <c r="BI23" s="78"/>
      <c r="BJ23" s="78"/>
      <c r="BK23" s="78"/>
      <c r="BL23" s="82"/>
      <c r="BM23" s="82"/>
      <c r="BN23" s="82"/>
      <c r="BO23" s="82"/>
      <c r="BS23" s="85"/>
      <c r="BT23" s="85"/>
      <c r="BU23" s="1"/>
      <c r="BV23" s="1"/>
      <c r="BW23" s="1"/>
      <c r="BX23" s="1"/>
      <c r="BY23" s="1"/>
      <c r="BZ23" s="1"/>
      <c r="CA23" s="1"/>
      <c r="CB23" s="1"/>
      <c r="CC23" s="1"/>
      <c r="CD23" s="1"/>
      <c r="CE23" s="1"/>
      <c r="CF23" s="1"/>
      <c r="CG23" s="1"/>
      <c r="CH23" s="1"/>
      <c r="CI23" s="1"/>
      <c r="CJ23" s="1"/>
      <c r="CK23" s="1"/>
      <c r="CL23" s="1"/>
      <c r="CM23" s="1"/>
      <c r="CN23" s="1"/>
    </row>
    <row r="24" s="4" customFormat="1" ht="32" customHeight="1" spans="1:92">
      <c r="A24" s="29">
        <v>45489</v>
      </c>
      <c r="B24" s="30" t="s">
        <v>270</v>
      </c>
      <c r="C24" s="31" t="s">
        <v>119</v>
      </c>
      <c r="D24" s="32">
        <v>4500140333</v>
      </c>
      <c r="E24" s="33" t="s">
        <v>2215</v>
      </c>
      <c r="F24" s="32" t="s">
        <v>2216</v>
      </c>
      <c r="G24" s="13" t="s">
        <v>273</v>
      </c>
      <c r="H24" s="13" t="s">
        <v>2</v>
      </c>
      <c r="I24" s="41">
        <v>728</v>
      </c>
      <c r="J24" s="41">
        <v>0</v>
      </c>
      <c r="K24" s="41">
        <v>8</v>
      </c>
      <c r="L24" s="41">
        <f t="shared" si="0"/>
        <v>91</v>
      </c>
      <c r="M24" s="44">
        <v>45534</v>
      </c>
      <c r="N24" s="44">
        <v>45530</v>
      </c>
      <c r="O24" s="45" t="s">
        <v>2139</v>
      </c>
      <c r="P24" s="45"/>
      <c r="Q24" s="45"/>
      <c r="R24" s="45"/>
      <c r="S24" s="52"/>
      <c r="T24" s="54"/>
      <c r="U24" s="54"/>
      <c r="V24" s="54"/>
      <c r="W24" s="54"/>
      <c r="X24" s="55" t="s">
        <v>2212</v>
      </c>
      <c r="Y24" s="41" t="s">
        <v>1305</v>
      </c>
      <c r="Z24" s="68">
        <v>4.0921</v>
      </c>
      <c r="AA24" s="69">
        <f t="shared" si="20"/>
        <v>2979.0488</v>
      </c>
      <c r="AB24" s="41"/>
      <c r="AC24" s="41"/>
      <c r="AD24" s="41"/>
      <c r="AE24" s="70">
        <f t="shared" si="24"/>
        <v>728</v>
      </c>
      <c r="AF24" s="70"/>
      <c r="AG24" s="70"/>
      <c r="AH24" s="70"/>
      <c r="AI24" s="76">
        <f t="shared" si="28"/>
        <v>728</v>
      </c>
      <c r="AJ24" s="76"/>
      <c r="AK24" s="76"/>
      <c r="AL24" s="76"/>
      <c r="AM24" s="76"/>
      <c r="AN24" s="76"/>
      <c r="AO24" s="76"/>
      <c r="AP24" s="76"/>
      <c r="AQ24" s="76"/>
      <c r="AR24" s="76"/>
      <c r="AS24" s="76"/>
      <c r="AT24" s="76"/>
      <c r="AU24" s="76"/>
      <c r="AV24" s="76"/>
      <c r="AW24" s="76"/>
      <c r="AX24" s="76"/>
      <c r="AY24" s="76"/>
      <c r="AZ24" s="76"/>
      <c r="BA24" s="76">
        <f>I24</f>
        <v>728</v>
      </c>
      <c r="BB24" s="76"/>
      <c r="BC24" s="76"/>
      <c r="BD24" s="76"/>
      <c r="BE24" s="76"/>
      <c r="BF24" s="78"/>
      <c r="BG24" s="78"/>
      <c r="BH24" s="78"/>
      <c r="BI24" s="78"/>
      <c r="BJ24" s="78"/>
      <c r="BK24" s="78"/>
      <c r="BL24" s="82"/>
      <c r="BM24" s="82"/>
      <c r="BN24" s="82"/>
      <c r="BO24" s="82"/>
      <c r="BS24" s="85"/>
      <c r="BT24" s="85"/>
      <c r="BU24" s="1"/>
      <c r="BV24" s="1"/>
      <c r="BW24" s="1"/>
      <c r="BX24" s="1"/>
      <c r="BY24" s="1"/>
      <c r="BZ24" s="1"/>
      <c r="CA24" s="1"/>
      <c r="CB24" s="1"/>
      <c r="CC24" s="1"/>
      <c r="CD24" s="1"/>
      <c r="CE24" s="1"/>
      <c r="CF24" s="1"/>
      <c r="CG24" s="1"/>
      <c r="CH24" s="1"/>
      <c r="CI24" s="1"/>
      <c r="CJ24" s="1"/>
      <c r="CK24" s="1"/>
      <c r="CL24" s="1"/>
      <c r="CM24" s="1"/>
      <c r="CN24" s="1"/>
    </row>
    <row r="25" s="4" customFormat="1" ht="32" customHeight="1" spans="1:92">
      <c r="A25" s="29">
        <v>45489</v>
      </c>
      <c r="B25" s="30" t="s">
        <v>270</v>
      </c>
      <c r="C25" s="31" t="s">
        <v>119</v>
      </c>
      <c r="D25" s="32">
        <v>4500140333</v>
      </c>
      <c r="E25" s="33" t="s">
        <v>2217</v>
      </c>
      <c r="F25" s="32" t="s">
        <v>2218</v>
      </c>
      <c r="G25" s="13" t="s">
        <v>564</v>
      </c>
      <c r="H25" s="13" t="s">
        <v>3</v>
      </c>
      <c r="I25" s="41">
        <v>800</v>
      </c>
      <c r="J25" s="41">
        <v>0</v>
      </c>
      <c r="K25" s="41">
        <v>8</v>
      </c>
      <c r="L25" s="41">
        <f t="shared" si="0"/>
        <v>100</v>
      </c>
      <c r="M25" s="44">
        <v>45534</v>
      </c>
      <c r="N25" s="44">
        <v>45530</v>
      </c>
      <c r="O25" s="45" t="s">
        <v>2139</v>
      </c>
      <c r="P25" s="45"/>
      <c r="Q25" s="45"/>
      <c r="R25" s="45"/>
      <c r="S25" s="52"/>
      <c r="T25" s="54"/>
      <c r="U25" s="54"/>
      <c r="V25" s="54"/>
      <c r="W25" s="54"/>
      <c r="X25" s="55" t="s">
        <v>2212</v>
      </c>
      <c r="Y25" s="41" t="s">
        <v>1305</v>
      </c>
      <c r="Z25" s="68">
        <v>4.0921</v>
      </c>
      <c r="AA25" s="69">
        <f t="shared" si="20"/>
        <v>3273.68</v>
      </c>
      <c r="AB25" s="41"/>
      <c r="AC25" s="41"/>
      <c r="AD25" s="41"/>
      <c r="AE25" s="70">
        <f t="shared" si="24"/>
        <v>800</v>
      </c>
      <c r="AF25" s="70"/>
      <c r="AG25" s="70"/>
      <c r="AH25" s="70"/>
      <c r="AI25" s="76">
        <f t="shared" si="28"/>
        <v>800</v>
      </c>
      <c r="AJ25" s="76"/>
      <c r="AK25" s="76"/>
      <c r="AL25" s="76"/>
      <c r="AM25" s="76"/>
      <c r="AN25" s="76"/>
      <c r="AO25" s="76"/>
      <c r="AP25" s="76"/>
      <c r="AQ25" s="76"/>
      <c r="AR25" s="76"/>
      <c r="AS25" s="76"/>
      <c r="AT25" s="76"/>
      <c r="AU25" s="76"/>
      <c r="AV25" s="76"/>
      <c r="AW25" s="76"/>
      <c r="AX25" s="76"/>
      <c r="AY25" s="76"/>
      <c r="AZ25" s="76"/>
      <c r="BA25" s="76"/>
      <c r="BB25" s="76">
        <f t="shared" si="29"/>
        <v>800</v>
      </c>
      <c r="BC25" s="76"/>
      <c r="BD25" s="76"/>
      <c r="BE25" s="76"/>
      <c r="BF25" s="78"/>
      <c r="BG25" s="78"/>
      <c r="BH25" s="78"/>
      <c r="BI25" s="78"/>
      <c r="BJ25" s="78"/>
      <c r="BK25" s="78"/>
      <c r="BL25" s="82"/>
      <c r="BM25" s="82"/>
      <c r="BN25" s="82"/>
      <c r="BO25" s="82"/>
      <c r="BS25" s="85"/>
      <c r="BT25" s="85"/>
      <c r="BU25" s="1"/>
      <c r="BV25" s="1"/>
      <c r="BW25" s="1"/>
      <c r="BX25" s="1"/>
      <c r="BY25" s="1"/>
      <c r="BZ25" s="1"/>
      <c r="CA25" s="1"/>
      <c r="CB25" s="1"/>
      <c r="CC25" s="1"/>
      <c r="CD25" s="1"/>
      <c r="CE25" s="1"/>
      <c r="CF25" s="1"/>
      <c r="CG25" s="1"/>
      <c r="CH25" s="1"/>
      <c r="CI25" s="1"/>
      <c r="CJ25" s="1"/>
      <c r="CK25" s="1"/>
      <c r="CL25" s="1"/>
      <c r="CM25" s="1"/>
      <c r="CN25" s="1"/>
    </row>
    <row r="26" s="4" customFormat="1" ht="32" customHeight="1" spans="1:92">
      <c r="A26" s="29">
        <v>45489</v>
      </c>
      <c r="B26" s="30" t="s">
        <v>270</v>
      </c>
      <c r="C26" s="31" t="s">
        <v>119</v>
      </c>
      <c r="D26" s="32">
        <v>4500140333</v>
      </c>
      <c r="E26" s="33" t="s">
        <v>2219</v>
      </c>
      <c r="F26" s="32" t="s">
        <v>2220</v>
      </c>
      <c r="G26" s="13" t="s">
        <v>548</v>
      </c>
      <c r="H26" s="13" t="s">
        <v>4</v>
      </c>
      <c r="I26" s="41">
        <v>736</v>
      </c>
      <c r="J26" s="41">
        <v>0</v>
      </c>
      <c r="K26" s="41">
        <v>8</v>
      </c>
      <c r="L26" s="41">
        <f t="shared" si="0"/>
        <v>92</v>
      </c>
      <c r="M26" s="44">
        <v>45534</v>
      </c>
      <c r="N26" s="44">
        <v>45530</v>
      </c>
      <c r="O26" s="45" t="s">
        <v>2139</v>
      </c>
      <c r="P26" s="45"/>
      <c r="Q26" s="45"/>
      <c r="R26" s="45"/>
      <c r="S26" s="52"/>
      <c r="T26" s="54"/>
      <c r="U26" s="54"/>
      <c r="V26" s="54"/>
      <c r="W26" s="54"/>
      <c r="X26" s="55" t="s">
        <v>2212</v>
      </c>
      <c r="Y26" s="41" t="s">
        <v>1305</v>
      </c>
      <c r="Z26" s="68">
        <v>4.0921</v>
      </c>
      <c r="AA26" s="69">
        <f t="shared" si="20"/>
        <v>3011.7856</v>
      </c>
      <c r="AB26" s="41"/>
      <c r="AC26" s="41"/>
      <c r="AD26" s="41"/>
      <c r="AE26" s="70">
        <f t="shared" si="24"/>
        <v>736</v>
      </c>
      <c r="AF26" s="70"/>
      <c r="AG26" s="70"/>
      <c r="AH26" s="70"/>
      <c r="AI26" s="76">
        <f t="shared" si="28"/>
        <v>736</v>
      </c>
      <c r="AJ26" s="76"/>
      <c r="AK26" s="76"/>
      <c r="AL26" s="76"/>
      <c r="AM26" s="76"/>
      <c r="AN26" s="76"/>
      <c r="AO26" s="76"/>
      <c r="AP26" s="76"/>
      <c r="AQ26" s="76"/>
      <c r="AR26" s="76"/>
      <c r="AS26" s="76"/>
      <c r="AT26" s="76"/>
      <c r="AU26" s="76"/>
      <c r="AV26" s="76"/>
      <c r="AW26" s="76"/>
      <c r="AX26" s="76"/>
      <c r="AY26" s="76"/>
      <c r="AZ26" s="76"/>
      <c r="BA26" s="76"/>
      <c r="BB26" s="76"/>
      <c r="BC26" s="76">
        <f>I26</f>
        <v>736</v>
      </c>
      <c r="BD26" s="76"/>
      <c r="BE26" s="76"/>
      <c r="BF26" s="78"/>
      <c r="BG26" s="78"/>
      <c r="BH26" s="78"/>
      <c r="BI26" s="78"/>
      <c r="BJ26" s="78"/>
      <c r="BK26" s="78"/>
      <c r="BL26" s="82"/>
      <c r="BM26" s="82"/>
      <c r="BN26" s="82"/>
      <c r="BO26" s="82"/>
      <c r="BS26" s="85"/>
      <c r="BT26" s="85"/>
      <c r="BU26" s="1"/>
      <c r="BV26" s="1"/>
      <c r="BW26" s="1"/>
      <c r="BX26" s="1"/>
      <c r="BY26" s="1"/>
      <c r="BZ26" s="1"/>
      <c r="CA26" s="1"/>
      <c r="CB26" s="1"/>
      <c r="CC26" s="1"/>
      <c r="CD26" s="1"/>
      <c r="CE26" s="1"/>
      <c r="CF26" s="1"/>
      <c r="CG26" s="1"/>
      <c r="CH26" s="1"/>
      <c r="CI26" s="1"/>
      <c r="CJ26" s="1"/>
      <c r="CK26" s="1"/>
      <c r="CL26" s="1"/>
      <c r="CM26" s="1"/>
      <c r="CN26" s="1"/>
    </row>
    <row r="27" s="4" customFormat="1" ht="32" customHeight="1" spans="1:92">
      <c r="A27" s="29">
        <v>45489</v>
      </c>
      <c r="B27" s="30" t="s">
        <v>270</v>
      </c>
      <c r="C27" s="31" t="s">
        <v>119</v>
      </c>
      <c r="D27" s="32">
        <v>4500140333</v>
      </c>
      <c r="E27" s="33" t="s">
        <v>2221</v>
      </c>
      <c r="F27" s="32" t="s">
        <v>2222</v>
      </c>
      <c r="G27" s="13" t="s">
        <v>273</v>
      </c>
      <c r="H27" s="13" t="s">
        <v>2</v>
      </c>
      <c r="I27" s="41">
        <v>80</v>
      </c>
      <c r="J27" s="41">
        <v>0</v>
      </c>
      <c r="K27" s="41">
        <v>8</v>
      </c>
      <c r="L27" s="41">
        <f t="shared" si="0"/>
        <v>10</v>
      </c>
      <c r="M27" s="44">
        <v>45534</v>
      </c>
      <c r="N27" s="44">
        <v>45530</v>
      </c>
      <c r="O27" s="45" t="s">
        <v>2139</v>
      </c>
      <c r="P27" s="45"/>
      <c r="Q27" s="45"/>
      <c r="R27" s="45"/>
      <c r="S27" s="52"/>
      <c r="T27" s="54"/>
      <c r="U27" s="54"/>
      <c r="V27" s="54"/>
      <c r="W27" s="54"/>
      <c r="X27" s="55" t="s">
        <v>2212</v>
      </c>
      <c r="Y27" s="41" t="s">
        <v>1305</v>
      </c>
      <c r="Z27" s="68">
        <v>4.0921</v>
      </c>
      <c r="AA27" s="69">
        <f t="shared" si="20"/>
        <v>327.368</v>
      </c>
      <c r="AB27" s="41"/>
      <c r="AC27" s="41"/>
      <c r="AD27" s="41"/>
      <c r="AE27" s="70">
        <f t="shared" si="24"/>
        <v>80</v>
      </c>
      <c r="AF27" s="70"/>
      <c r="AG27" s="70"/>
      <c r="AH27" s="70"/>
      <c r="AI27" s="76">
        <f t="shared" si="28"/>
        <v>80</v>
      </c>
      <c r="AJ27" s="76"/>
      <c r="AK27" s="76"/>
      <c r="AL27" s="76"/>
      <c r="AM27" s="76"/>
      <c r="AN27" s="76"/>
      <c r="AO27" s="76"/>
      <c r="AP27" s="76"/>
      <c r="AQ27" s="76"/>
      <c r="AR27" s="76"/>
      <c r="AS27" s="76"/>
      <c r="AT27" s="76"/>
      <c r="AU27" s="76"/>
      <c r="AV27" s="76"/>
      <c r="AW27" s="76"/>
      <c r="AX27" s="76"/>
      <c r="AY27" s="76"/>
      <c r="AZ27" s="76"/>
      <c r="BA27" s="76">
        <f>I27</f>
        <v>80</v>
      </c>
      <c r="BB27" s="76"/>
      <c r="BC27" s="76"/>
      <c r="BD27" s="76"/>
      <c r="BE27" s="76"/>
      <c r="BF27" s="78"/>
      <c r="BG27" s="78"/>
      <c r="BH27" s="78"/>
      <c r="BI27" s="78"/>
      <c r="BJ27" s="78"/>
      <c r="BK27" s="78"/>
      <c r="BL27" s="82"/>
      <c r="BM27" s="82"/>
      <c r="BN27" s="82"/>
      <c r="BO27" s="82"/>
      <c r="BS27" s="85"/>
      <c r="BT27" s="85"/>
      <c r="BU27" s="1"/>
      <c r="BV27" s="1"/>
      <c r="BW27" s="1"/>
      <c r="BX27" s="1"/>
      <c r="BY27" s="1"/>
      <c r="BZ27" s="1"/>
      <c r="CA27" s="1"/>
      <c r="CB27" s="1"/>
      <c r="CC27" s="1"/>
      <c r="CD27" s="1"/>
      <c r="CE27" s="1"/>
      <c r="CF27" s="1"/>
      <c r="CG27" s="1"/>
      <c r="CH27" s="1"/>
      <c r="CI27" s="1"/>
      <c r="CJ27" s="1"/>
      <c r="CK27" s="1"/>
      <c r="CL27" s="1"/>
      <c r="CM27" s="1"/>
      <c r="CN27" s="1"/>
    </row>
    <row r="28" s="4" customFormat="1" ht="32" customHeight="1" spans="1:92">
      <c r="A28" s="29">
        <v>45489</v>
      </c>
      <c r="B28" s="30" t="s">
        <v>270</v>
      </c>
      <c r="C28" s="31" t="s">
        <v>119</v>
      </c>
      <c r="D28" s="32">
        <v>4500140333</v>
      </c>
      <c r="E28" s="33" t="s">
        <v>2223</v>
      </c>
      <c r="F28" s="32" t="s">
        <v>2224</v>
      </c>
      <c r="G28" s="13" t="s">
        <v>557</v>
      </c>
      <c r="H28" s="13" t="s">
        <v>5</v>
      </c>
      <c r="I28" s="41">
        <v>592</v>
      </c>
      <c r="J28" s="41">
        <v>0</v>
      </c>
      <c r="K28" s="41">
        <v>8</v>
      </c>
      <c r="L28" s="41">
        <f t="shared" si="0"/>
        <v>74</v>
      </c>
      <c r="M28" s="44">
        <v>45534</v>
      </c>
      <c r="N28" s="44">
        <v>45530</v>
      </c>
      <c r="O28" s="45" t="s">
        <v>2139</v>
      </c>
      <c r="P28" s="45"/>
      <c r="Q28" s="45"/>
      <c r="R28" s="45"/>
      <c r="S28" s="52"/>
      <c r="T28" s="54"/>
      <c r="U28" s="54"/>
      <c r="V28" s="54"/>
      <c r="W28" s="54"/>
      <c r="X28" s="55" t="s">
        <v>2212</v>
      </c>
      <c r="Y28" s="41" t="s">
        <v>1305</v>
      </c>
      <c r="Z28" s="68">
        <v>4.0921</v>
      </c>
      <c r="AA28" s="69">
        <f t="shared" si="20"/>
        <v>2422.5232</v>
      </c>
      <c r="AB28" s="41"/>
      <c r="AC28" s="41"/>
      <c r="AD28" s="41"/>
      <c r="AE28" s="70">
        <f t="shared" si="24"/>
        <v>592</v>
      </c>
      <c r="AF28" s="70"/>
      <c r="AG28" s="70"/>
      <c r="AH28" s="70"/>
      <c r="AI28" s="76">
        <f t="shared" si="28"/>
        <v>592</v>
      </c>
      <c r="AJ28" s="76"/>
      <c r="AK28" s="76"/>
      <c r="AL28" s="76"/>
      <c r="AM28" s="76"/>
      <c r="AN28" s="76"/>
      <c r="AO28" s="76"/>
      <c r="AP28" s="76"/>
      <c r="AQ28" s="76"/>
      <c r="AR28" s="76"/>
      <c r="AS28" s="76"/>
      <c r="AT28" s="76"/>
      <c r="AU28" s="76"/>
      <c r="AV28" s="76"/>
      <c r="AW28" s="76"/>
      <c r="AX28" s="76"/>
      <c r="AY28" s="76"/>
      <c r="AZ28" s="76"/>
      <c r="BA28" s="76"/>
      <c r="BB28" s="76"/>
      <c r="BC28" s="76"/>
      <c r="BD28" s="76">
        <f>I28</f>
        <v>592</v>
      </c>
      <c r="BE28" s="76"/>
      <c r="BF28" s="78"/>
      <c r="BG28" s="78"/>
      <c r="BH28" s="78"/>
      <c r="BI28" s="78"/>
      <c r="BJ28" s="78"/>
      <c r="BK28" s="78"/>
      <c r="BL28" s="82"/>
      <c r="BM28" s="82"/>
      <c r="BN28" s="82"/>
      <c r="BO28" s="82"/>
      <c r="BS28" s="85"/>
      <c r="BT28" s="85"/>
      <c r="BU28" s="1"/>
      <c r="BV28" s="1"/>
      <c r="BW28" s="1"/>
      <c r="BX28" s="1"/>
      <c r="BY28" s="1"/>
      <c r="BZ28" s="1"/>
      <c r="CA28" s="1"/>
      <c r="CB28" s="1"/>
      <c r="CC28" s="1"/>
      <c r="CD28" s="1"/>
      <c r="CE28" s="1"/>
      <c r="CF28" s="1"/>
      <c r="CG28" s="1"/>
      <c r="CH28" s="1"/>
      <c r="CI28" s="1"/>
      <c r="CJ28" s="1"/>
      <c r="CK28" s="1"/>
      <c r="CL28" s="1"/>
      <c r="CM28" s="1"/>
      <c r="CN28" s="1"/>
    </row>
    <row r="29" s="3" customFormat="1" ht="32" customHeight="1" spans="1:237">
      <c r="A29" s="29">
        <v>45489</v>
      </c>
      <c r="B29" s="30" t="s">
        <v>270</v>
      </c>
      <c r="C29" s="31" t="s">
        <v>119</v>
      </c>
      <c r="D29" s="32">
        <v>4500140333</v>
      </c>
      <c r="E29" s="33" t="s">
        <v>2225</v>
      </c>
      <c r="F29" s="32" t="s">
        <v>2226</v>
      </c>
      <c r="G29" s="24" t="s">
        <v>1465</v>
      </c>
      <c r="H29" s="13" t="s">
        <v>1466</v>
      </c>
      <c r="I29" s="42">
        <v>1450</v>
      </c>
      <c r="J29" s="42">
        <v>1</v>
      </c>
      <c r="K29" s="42">
        <v>2</v>
      </c>
      <c r="L29" s="42">
        <f t="shared" si="0"/>
        <v>725</v>
      </c>
      <c r="M29" s="43">
        <v>45534</v>
      </c>
      <c r="N29" s="43">
        <v>45530</v>
      </c>
      <c r="O29" s="45" t="s">
        <v>2139</v>
      </c>
      <c r="P29" s="46"/>
      <c r="Q29" s="46"/>
      <c r="R29" s="52"/>
      <c r="S29" s="54"/>
      <c r="T29" s="54"/>
      <c r="U29" s="52"/>
      <c r="V29" s="52"/>
      <c r="W29" s="60" t="s">
        <v>2227</v>
      </c>
      <c r="X29" s="42" t="s">
        <v>1305</v>
      </c>
      <c r="Y29" s="65">
        <v>7.3457</v>
      </c>
      <c r="Z29" s="66">
        <f>Y29*I29</f>
        <v>10651.265</v>
      </c>
      <c r="AA29" s="42"/>
      <c r="AB29" s="42"/>
      <c r="AC29" s="41"/>
      <c r="AD29" s="67">
        <f>I29</f>
        <v>1450</v>
      </c>
      <c r="AE29" s="67"/>
      <c r="AF29" s="67"/>
      <c r="AG29" s="67"/>
      <c r="AH29" s="74">
        <f>I29</f>
        <v>1450</v>
      </c>
      <c r="AI29" s="74"/>
      <c r="AJ29" s="74"/>
      <c r="AK29" s="74"/>
      <c r="AL29" s="74"/>
      <c r="AM29" s="74"/>
      <c r="AN29" s="74"/>
      <c r="AO29" s="74"/>
      <c r="AP29" s="74"/>
      <c r="AQ29" s="74"/>
      <c r="AR29" s="74"/>
      <c r="AS29" s="74"/>
      <c r="AT29" s="74"/>
      <c r="AU29" s="74"/>
      <c r="AV29" s="74"/>
      <c r="AW29" s="74"/>
      <c r="AX29" s="74"/>
      <c r="AY29" s="74"/>
      <c r="AZ29" s="74"/>
      <c r="BA29" s="74"/>
      <c r="BB29" s="74"/>
      <c r="BC29" s="74"/>
      <c r="BD29" s="74"/>
      <c r="BE29" s="74">
        <f>I29</f>
        <v>1450</v>
      </c>
      <c r="BF29" s="74">
        <f>I29</f>
        <v>1450</v>
      </c>
      <c r="BG29" s="79"/>
      <c r="BH29" s="74"/>
      <c r="BI29" s="78"/>
      <c r="BJ29" s="78"/>
      <c r="BK29" s="79"/>
      <c r="BL29" s="79"/>
      <c r="BM29" s="79"/>
      <c r="BN29" s="79"/>
      <c r="BO29" s="79"/>
      <c r="BP29" s="79"/>
      <c r="BQ29" s="79"/>
      <c r="BR29" s="86"/>
      <c r="BS29" s="85"/>
      <c r="BT29" s="85"/>
      <c r="BU29" s="1"/>
      <c r="BV29" s="1"/>
      <c r="BW29" s="1"/>
      <c r="BX29" s="1"/>
      <c r="BY29" s="1"/>
      <c r="BZ29" s="1"/>
      <c r="CA29" s="1"/>
      <c r="CB29" s="1"/>
      <c r="CC29" s="1"/>
      <c r="CD29" s="1"/>
      <c r="CE29" s="1"/>
      <c r="CF29" s="1"/>
      <c r="CG29" s="1"/>
      <c r="CH29" s="1"/>
      <c r="CI29" s="1"/>
      <c r="CJ29" s="1"/>
      <c r="CK29" s="1"/>
      <c r="CL29" s="1"/>
      <c r="CM29" s="1"/>
      <c r="CN29" s="1"/>
      <c r="CO29" s="82"/>
      <c r="CP29" s="82"/>
      <c r="CQ29" s="82"/>
      <c r="CR29" s="82"/>
      <c r="CS29" s="82"/>
      <c r="CT29" s="82"/>
      <c r="CU29" s="82"/>
      <c r="CV29" s="82"/>
      <c r="CW29" s="82"/>
      <c r="CX29" s="82"/>
      <c r="CY29" s="82"/>
      <c r="CZ29" s="82"/>
      <c r="DA29" s="82"/>
      <c r="DB29" s="82"/>
      <c r="DC29" s="82"/>
      <c r="DD29" s="82"/>
      <c r="DE29" s="82"/>
      <c r="DF29" s="82"/>
      <c r="DG29" s="82"/>
      <c r="DH29" s="82"/>
      <c r="DI29" s="82"/>
      <c r="DJ29" s="82"/>
      <c r="DK29" s="82"/>
      <c r="DL29" s="82"/>
      <c r="DM29" s="82"/>
      <c r="DN29" s="82"/>
      <c r="DO29" s="82"/>
      <c r="DP29" s="82"/>
      <c r="DQ29" s="82"/>
      <c r="DR29" s="82"/>
      <c r="DS29" s="82"/>
      <c r="DT29" s="82"/>
      <c r="DU29" s="82"/>
      <c r="DV29" s="82"/>
      <c r="DW29" s="82"/>
      <c r="DX29" s="82"/>
      <c r="DY29" s="82"/>
      <c r="DZ29" s="82"/>
      <c r="EA29" s="82"/>
      <c r="EB29" s="82"/>
      <c r="EC29" s="82"/>
      <c r="ED29" s="82"/>
      <c r="EE29" s="82"/>
      <c r="EF29" s="82"/>
      <c r="EG29" s="82"/>
      <c r="EH29" s="82"/>
      <c r="EI29" s="82"/>
      <c r="EJ29" s="82"/>
      <c r="EK29" s="82"/>
      <c r="EL29" s="82"/>
      <c r="EM29" s="82"/>
      <c r="EN29" s="82"/>
      <c r="EO29" s="82"/>
      <c r="EP29" s="82"/>
      <c r="EQ29" s="82"/>
      <c r="ER29" s="82"/>
      <c r="ES29" s="82"/>
      <c r="ET29" s="82"/>
      <c r="EU29" s="82"/>
      <c r="EV29" s="82"/>
      <c r="EW29" s="82"/>
      <c r="EX29" s="82"/>
      <c r="EY29" s="82"/>
      <c r="EZ29" s="82"/>
      <c r="FA29" s="82"/>
      <c r="FB29" s="82"/>
      <c r="FC29" s="82"/>
      <c r="FD29" s="82"/>
      <c r="FE29" s="82"/>
      <c r="FF29" s="82"/>
      <c r="FG29" s="82"/>
      <c r="FH29" s="82"/>
      <c r="FI29" s="82"/>
      <c r="FJ29" s="82"/>
      <c r="FK29" s="82"/>
      <c r="FL29" s="82"/>
      <c r="FM29" s="82"/>
      <c r="FN29" s="82"/>
      <c r="FO29" s="82"/>
      <c r="FP29" s="82"/>
      <c r="FQ29" s="82"/>
      <c r="FR29" s="82"/>
      <c r="FS29" s="82"/>
      <c r="FT29" s="82"/>
      <c r="FU29" s="82"/>
      <c r="FV29" s="82"/>
      <c r="FW29" s="82"/>
      <c r="FX29" s="82"/>
      <c r="FY29" s="82"/>
      <c r="FZ29" s="82"/>
      <c r="GA29" s="82"/>
      <c r="GB29" s="82"/>
      <c r="GC29" s="82"/>
      <c r="GD29" s="82"/>
      <c r="GE29" s="82"/>
      <c r="GF29" s="82"/>
      <c r="GG29" s="82"/>
      <c r="GH29" s="82"/>
      <c r="GI29" s="82"/>
      <c r="GJ29" s="82"/>
      <c r="GK29" s="82"/>
      <c r="GL29" s="82"/>
      <c r="GM29" s="82"/>
      <c r="GN29" s="82"/>
      <c r="GO29" s="82"/>
      <c r="GP29" s="82"/>
      <c r="GQ29" s="82"/>
      <c r="GR29" s="82"/>
      <c r="GS29" s="82"/>
      <c r="GT29" s="82"/>
      <c r="GU29" s="82"/>
      <c r="GV29" s="82"/>
      <c r="GW29" s="82"/>
      <c r="GX29" s="82"/>
      <c r="GY29" s="82"/>
      <c r="GZ29" s="82"/>
      <c r="HA29" s="82"/>
      <c r="HB29" s="82"/>
      <c r="HC29" s="82"/>
      <c r="HD29" s="82"/>
      <c r="HE29" s="82"/>
      <c r="HF29" s="82"/>
      <c r="HG29" s="82"/>
      <c r="HH29" s="82"/>
      <c r="HI29" s="82"/>
      <c r="HJ29" s="82"/>
      <c r="HK29" s="82"/>
      <c r="HL29" s="82"/>
      <c r="HM29" s="82"/>
      <c r="HN29" s="82"/>
      <c r="HO29" s="82"/>
      <c r="HP29" s="82"/>
      <c r="HQ29" s="82"/>
      <c r="HR29" s="82"/>
      <c r="HS29" s="82"/>
      <c r="HT29" s="82"/>
      <c r="HU29" s="82"/>
      <c r="HV29" s="82"/>
      <c r="HW29" s="82"/>
      <c r="HX29" s="82"/>
      <c r="HY29" s="82"/>
      <c r="HZ29" s="82"/>
      <c r="IA29" s="82"/>
      <c r="IB29" s="82"/>
      <c r="IC29" s="82"/>
    </row>
    <row r="30" s="3" customFormat="1" ht="32" customHeight="1" spans="1:237">
      <c r="A30" s="29">
        <v>45489</v>
      </c>
      <c r="B30" s="30" t="s">
        <v>270</v>
      </c>
      <c r="C30" s="31" t="s">
        <v>119</v>
      </c>
      <c r="D30" s="32">
        <v>4500140333</v>
      </c>
      <c r="E30" s="33" t="s">
        <v>2228</v>
      </c>
      <c r="F30" s="32" t="s">
        <v>2229</v>
      </c>
      <c r="G30" s="24" t="s">
        <v>1465</v>
      </c>
      <c r="H30" s="13" t="s">
        <v>1466</v>
      </c>
      <c r="I30" s="42">
        <v>1376</v>
      </c>
      <c r="J30" s="42">
        <v>1</v>
      </c>
      <c r="K30" s="42">
        <v>2</v>
      </c>
      <c r="L30" s="42">
        <f t="shared" si="0"/>
        <v>688</v>
      </c>
      <c r="M30" s="43">
        <v>45534</v>
      </c>
      <c r="N30" s="43">
        <v>45530</v>
      </c>
      <c r="O30" s="45" t="s">
        <v>2139</v>
      </c>
      <c r="P30" s="46"/>
      <c r="Q30" s="46"/>
      <c r="R30" s="52"/>
      <c r="S30" s="54"/>
      <c r="T30" s="54"/>
      <c r="U30" s="52"/>
      <c r="V30" s="52"/>
      <c r="W30" s="60" t="s">
        <v>2227</v>
      </c>
      <c r="X30" s="42" t="s">
        <v>1305</v>
      </c>
      <c r="Y30" s="65">
        <v>7.3457</v>
      </c>
      <c r="Z30" s="66">
        <f>Y30*I30</f>
        <v>10107.6832</v>
      </c>
      <c r="AA30" s="42"/>
      <c r="AB30" s="42"/>
      <c r="AC30" s="41"/>
      <c r="AD30" s="67">
        <f>I30</f>
        <v>1376</v>
      </c>
      <c r="AE30" s="67"/>
      <c r="AF30" s="67"/>
      <c r="AG30" s="67"/>
      <c r="AH30" s="74">
        <f>I30</f>
        <v>1376</v>
      </c>
      <c r="AI30" s="74"/>
      <c r="AJ30" s="74"/>
      <c r="AK30" s="74"/>
      <c r="AL30" s="74"/>
      <c r="AM30" s="74"/>
      <c r="AN30" s="74"/>
      <c r="AO30" s="74"/>
      <c r="AP30" s="74"/>
      <c r="AQ30" s="74"/>
      <c r="AR30" s="74"/>
      <c r="AS30" s="74"/>
      <c r="AT30" s="74"/>
      <c r="AU30" s="74"/>
      <c r="AV30" s="74"/>
      <c r="AW30" s="74"/>
      <c r="AX30" s="74"/>
      <c r="AY30" s="74"/>
      <c r="AZ30" s="74"/>
      <c r="BA30" s="74"/>
      <c r="BB30" s="74"/>
      <c r="BC30" s="74"/>
      <c r="BD30" s="74"/>
      <c r="BE30" s="74">
        <f>I30</f>
        <v>1376</v>
      </c>
      <c r="BF30" s="74">
        <f>I30</f>
        <v>1376</v>
      </c>
      <c r="BG30" s="79"/>
      <c r="BH30" s="74"/>
      <c r="BI30" s="78"/>
      <c r="BJ30" s="78"/>
      <c r="BK30" s="79"/>
      <c r="BL30" s="79"/>
      <c r="BM30" s="79"/>
      <c r="BN30" s="79"/>
      <c r="BO30" s="79"/>
      <c r="BP30" s="79"/>
      <c r="BQ30" s="79"/>
      <c r="BR30" s="86"/>
      <c r="BS30" s="85"/>
      <c r="BT30" s="85"/>
      <c r="BU30" s="1"/>
      <c r="BV30" s="1"/>
      <c r="BW30" s="1"/>
      <c r="BX30" s="1"/>
      <c r="BY30" s="1"/>
      <c r="BZ30" s="1"/>
      <c r="CA30" s="1"/>
      <c r="CB30" s="1"/>
      <c r="CC30" s="1"/>
      <c r="CD30" s="1"/>
      <c r="CE30" s="1"/>
      <c r="CF30" s="1"/>
      <c r="CG30" s="1"/>
      <c r="CH30" s="1"/>
      <c r="CI30" s="1"/>
      <c r="CJ30" s="1"/>
      <c r="CK30" s="1"/>
      <c r="CL30" s="1"/>
      <c r="CM30" s="1"/>
      <c r="CN30" s="1"/>
      <c r="CO30" s="82"/>
      <c r="CP30" s="82"/>
      <c r="CQ30" s="82"/>
      <c r="CR30" s="82"/>
      <c r="CS30" s="82"/>
      <c r="CT30" s="82"/>
      <c r="CU30" s="82"/>
      <c r="CV30" s="82"/>
      <c r="CW30" s="82"/>
      <c r="CX30" s="82"/>
      <c r="CY30" s="82"/>
      <c r="CZ30" s="82"/>
      <c r="DA30" s="82"/>
      <c r="DB30" s="82"/>
      <c r="DC30" s="82"/>
      <c r="DD30" s="82"/>
      <c r="DE30" s="82"/>
      <c r="DF30" s="82"/>
      <c r="DG30" s="82"/>
      <c r="DH30" s="82"/>
      <c r="DI30" s="82"/>
      <c r="DJ30" s="82"/>
      <c r="DK30" s="82"/>
      <c r="DL30" s="82"/>
      <c r="DM30" s="82"/>
      <c r="DN30" s="82"/>
      <c r="DO30" s="82"/>
      <c r="DP30" s="82"/>
      <c r="DQ30" s="82"/>
      <c r="DR30" s="82"/>
      <c r="DS30" s="82"/>
      <c r="DT30" s="82"/>
      <c r="DU30" s="82"/>
      <c r="DV30" s="82"/>
      <c r="DW30" s="82"/>
      <c r="DX30" s="82"/>
      <c r="DY30" s="82"/>
      <c r="DZ30" s="82"/>
      <c r="EA30" s="82"/>
      <c r="EB30" s="82"/>
      <c r="EC30" s="82"/>
      <c r="ED30" s="82"/>
      <c r="EE30" s="82"/>
      <c r="EF30" s="82"/>
      <c r="EG30" s="82"/>
      <c r="EH30" s="82"/>
      <c r="EI30" s="82"/>
      <c r="EJ30" s="82"/>
      <c r="EK30" s="82"/>
      <c r="EL30" s="82"/>
      <c r="EM30" s="82"/>
      <c r="EN30" s="82"/>
      <c r="EO30" s="82"/>
      <c r="EP30" s="82"/>
      <c r="EQ30" s="82"/>
      <c r="ER30" s="82"/>
      <c r="ES30" s="82"/>
      <c r="ET30" s="82"/>
      <c r="EU30" s="82"/>
      <c r="EV30" s="82"/>
      <c r="EW30" s="82"/>
      <c r="EX30" s="82"/>
      <c r="EY30" s="82"/>
      <c r="EZ30" s="82"/>
      <c r="FA30" s="82"/>
      <c r="FB30" s="82"/>
      <c r="FC30" s="82"/>
      <c r="FD30" s="82"/>
      <c r="FE30" s="82"/>
      <c r="FF30" s="82"/>
      <c r="FG30" s="82"/>
      <c r="FH30" s="82"/>
      <c r="FI30" s="82"/>
      <c r="FJ30" s="82"/>
      <c r="FK30" s="82"/>
      <c r="FL30" s="82"/>
      <c r="FM30" s="82"/>
      <c r="FN30" s="82"/>
      <c r="FO30" s="82"/>
      <c r="FP30" s="82"/>
      <c r="FQ30" s="82"/>
      <c r="FR30" s="82"/>
      <c r="FS30" s="82"/>
      <c r="FT30" s="82"/>
      <c r="FU30" s="82"/>
      <c r="FV30" s="82"/>
      <c r="FW30" s="82"/>
      <c r="FX30" s="82"/>
      <c r="FY30" s="82"/>
      <c r="FZ30" s="82"/>
      <c r="GA30" s="82"/>
      <c r="GB30" s="82"/>
      <c r="GC30" s="82"/>
      <c r="GD30" s="82"/>
      <c r="GE30" s="82"/>
      <c r="GF30" s="82"/>
      <c r="GG30" s="82"/>
      <c r="GH30" s="82"/>
      <c r="GI30" s="82"/>
      <c r="GJ30" s="82"/>
      <c r="GK30" s="82"/>
      <c r="GL30" s="82"/>
      <c r="GM30" s="82"/>
      <c r="GN30" s="82"/>
      <c r="GO30" s="82"/>
      <c r="GP30" s="82"/>
      <c r="GQ30" s="82"/>
      <c r="GR30" s="82"/>
      <c r="GS30" s="82"/>
      <c r="GT30" s="82"/>
      <c r="GU30" s="82"/>
      <c r="GV30" s="82"/>
      <c r="GW30" s="82"/>
      <c r="GX30" s="82"/>
      <c r="GY30" s="82"/>
      <c r="GZ30" s="82"/>
      <c r="HA30" s="82"/>
      <c r="HB30" s="82"/>
      <c r="HC30" s="82"/>
      <c r="HD30" s="82"/>
      <c r="HE30" s="82"/>
      <c r="HF30" s="82"/>
      <c r="HG30" s="82"/>
      <c r="HH30" s="82"/>
      <c r="HI30" s="82"/>
      <c r="HJ30" s="82"/>
      <c r="HK30" s="82"/>
      <c r="HL30" s="82"/>
      <c r="HM30" s="82"/>
      <c r="HN30" s="82"/>
      <c r="HO30" s="82"/>
      <c r="HP30" s="82"/>
      <c r="HQ30" s="82"/>
      <c r="HR30" s="82"/>
      <c r="HS30" s="82"/>
      <c r="HT30" s="82"/>
      <c r="HU30" s="82"/>
      <c r="HV30" s="82"/>
      <c r="HW30" s="82"/>
      <c r="HX30" s="82"/>
      <c r="HY30" s="82"/>
      <c r="HZ30" s="82"/>
      <c r="IA30" s="82"/>
      <c r="IB30" s="82"/>
      <c r="IC30" s="82"/>
    </row>
    <row r="31" s="4" customFormat="1" ht="32" customHeight="1" spans="1:92">
      <c r="A31" s="29">
        <v>45489</v>
      </c>
      <c r="B31" s="30" t="s">
        <v>270</v>
      </c>
      <c r="C31" s="31" t="s">
        <v>119</v>
      </c>
      <c r="D31" s="32">
        <v>4500140268</v>
      </c>
      <c r="E31" s="33" t="s">
        <v>2230</v>
      </c>
      <c r="F31" s="32" t="s">
        <v>2231</v>
      </c>
      <c r="G31" s="13" t="s">
        <v>548</v>
      </c>
      <c r="H31" s="13" t="s">
        <v>4</v>
      </c>
      <c r="I31" s="41">
        <v>1480</v>
      </c>
      <c r="J31" s="41">
        <v>0</v>
      </c>
      <c r="K31" s="41">
        <v>8</v>
      </c>
      <c r="L31" s="41">
        <f t="shared" si="0"/>
        <v>185</v>
      </c>
      <c r="M31" s="44">
        <v>45534</v>
      </c>
      <c r="N31" s="44">
        <v>45530</v>
      </c>
      <c r="O31" s="45" t="s">
        <v>2139</v>
      </c>
      <c r="P31" s="45"/>
      <c r="Q31" s="45"/>
      <c r="R31" s="45"/>
      <c r="S31" s="52"/>
      <c r="T31" s="54"/>
      <c r="U31" s="54"/>
      <c r="V31" s="54"/>
      <c r="W31" s="54"/>
      <c r="X31" s="55" t="s">
        <v>2232</v>
      </c>
      <c r="Y31" s="41" t="s">
        <v>1305</v>
      </c>
      <c r="Z31" s="68">
        <v>4.2475</v>
      </c>
      <c r="AA31" s="69">
        <f t="shared" ref="AA31:AA37" si="30">Z31*I31</f>
        <v>6286.3</v>
      </c>
      <c r="AB31" s="41"/>
      <c r="AC31" s="41"/>
      <c r="AD31" s="41"/>
      <c r="AE31" s="70">
        <f t="shared" ref="AE31:AE37" si="31">I31</f>
        <v>1480</v>
      </c>
      <c r="AF31" s="70"/>
      <c r="AG31" s="70"/>
      <c r="AH31" s="70"/>
      <c r="AI31" s="76">
        <f t="shared" ref="AI31:AI37" si="32">AE31</f>
        <v>1480</v>
      </c>
      <c r="AJ31" s="76"/>
      <c r="AK31" s="76"/>
      <c r="AL31" s="76"/>
      <c r="AM31" s="76"/>
      <c r="AN31" s="76"/>
      <c r="AO31" s="76"/>
      <c r="AP31" s="76"/>
      <c r="AQ31" s="76"/>
      <c r="AR31" s="76"/>
      <c r="AS31" s="76"/>
      <c r="AT31" s="76"/>
      <c r="AU31" s="76"/>
      <c r="AV31" s="76"/>
      <c r="AW31" s="76"/>
      <c r="AX31" s="76"/>
      <c r="AY31" s="76"/>
      <c r="AZ31" s="76"/>
      <c r="BA31" s="76"/>
      <c r="BB31" s="76"/>
      <c r="BC31" s="76">
        <f>I31</f>
        <v>1480</v>
      </c>
      <c r="BD31" s="76"/>
      <c r="BE31" s="76"/>
      <c r="BF31" s="78"/>
      <c r="BG31" s="78"/>
      <c r="BH31" s="78"/>
      <c r="BI31" s="78"/>
      <c r="BJ31" s="78"/>
      <c r="BK31" s="78"/>
      <c r="BL31" s="82"/>
      <c r="BM31" s="82"/>
      <c r="BN31" s="82"/>
      <c r="BO31" s="82"/>
      <c r="BS31" s="85"/>
      <c r="BT31" s="85"/>
      <c r="BU31" s="1"/>
      <c r="BV31" s="1"/>
      <c r="BW31" s="1"/>
      <c r="BX31" s="1"/>
      <c r="BY31" s="1"/>
      <c r="BZ31" s="1"/>
      <c r="CA31" s="1"/>
      <c r="CB31" s="1"/>
      <c r="CC31" s="1"/>
      <c r="CD31" s="1"/>
      <c r="CE31" s="1"/>
      <c r="CF31" s="1"/>
      <c r="CG31" s="1"/>
      <c r="CH31" s="1"/>
      <c r="CI31" s="1"/>
      <c r="CJ31" s="1"/>
      <c r="CK31" s="1"/>
      <c r="CL31" s="1"/>
      <c r="CM31" s="1"/>
      <c r="CN31" s="1"/>
    </row>
    <row r="32" s="4" customFormat="1" ht="32" customHeight="1" spans="1:92">
      <c r="A32" s="29">
        <v>45489</v>
      </c>
      <c r="B32" s="30" t="s">
        <v>270</v>
      </c>
      <c r="C32" s="31" t="s">
        <v>119</v>
      </c>
      <c r="D32" s="32" t="s">
        <v>2233</v>
      </c>
      <c r="E32" s="33" t="s">
        <v>2234</v>
      </c>
      <c r="F32" s="32" t="s">
        <v>2235</v>
      </c>
      <c r="G32" s="13" t="s">
        <v>564</v>
      </c>
      <c r="H32" s="13" t="s">
        <v>3</v>
      </c>
      <c r="I32" s="41">
        <v>1592</v>
      </c>
      <c r="J32" s="41">
        <v>0</v>
      </c>
      <c r="K32" s="41">
        <v>8</v>
      </c>
      <c r="L32" s="41">
        <f t="shared" si="0"/>
        <v>199</v>
      </c>
      <c r="M32" s="44">
        <v>45534</v>
      </c>
      <c r="N32" s="44">
        <v>45530</v>
      </c>
      <c r="O32" s="45" t="s">
        <v>2139</v>
      </c>
      <c r="P32" s="45"/>
      <c r="Q32" s="45"/>
      <c r="R32" s="45"/>
      <c r="S32" s="52"/>
      <c r="T32" s="54"/>
      <c r="U32" s="54"/>
      <c r="V32" s="54"/>
      <c r="W32" s="54"/>
      <c r="X32" s="55" t="s">
        <v>2232</v>
      </c>
      <c r="Y32" s="41" t="s">
        <v>1305</v>
      </c>
      <c r="Z32" s="68">
        <v>4.2475</v>
      </c>
      <c r="AA32" s="69">
        <f t="shared" si="30"/>
        <v>6762.02</v>
      </c>
      <c r="AB32" s="41"/>
      <c r="AC32" s="41"/>
      <c r="AD32" s="41"/>
      <c r="AE32" s="70">
        <f t="shared" si="31"/>
        <v>1592</v>
      </c>
      <c r="AF32" s="70"/>
      <c r="AG32" s="70"/>
      <c r="AH32" s="70"/>
      <c r="AI32" s="76">
        <f t="shared" si="32"/>
        <v>1592</v>
      </c>
      <c r="AJ32" s="76"/>
      <c r="AK32" s="76"/>
      <c r="AL32" s="76"/>
      <c r="AM32" s="76"/>
      <c r="AN32" s="76"/>
      <c r="AO32" s="76"/>
      <c r="AP32" s="76"/>
      <c r="AQ32" s="76"/>
      <c r="AR32" s="76"/>
      <c r="AS32" s="76"/>
      <c r="AT32" s="76"/>
      <c r="AU32" s="76"/>
      <c r="AV32" s="76"/>
      <c r="AW32" s="76"/>
      <c r="AX32" s="76"/>
      <c r="AY32" s="76"/>
      <c r="AZ32" s="76"/>
      <c r="BA32" s="76"/>
      <c r="BB32" s="76">
        <f>I32</f>
        <v>1592</v>
      </c>
      <c r="BC32" s="76"/>
      <c r="BD32" s="76"/>
      <c r="BE32" s="76"/>
      <c r="BF32" s="78"/>
      <c r="BG32" s="78"/>
      <c r="BH32" s="78"/>
      <c r="BI32" s="78"/>
      <c r="BJ32" s="78"/>
      <c r="BK32" s="78"/>
      <c r="BL32" s="82"/>
      <c r="BM32" s="82"/>
      <c r="BN32" s="82"/>
      <c r="BO32" s="82"/>
      <c r="BS32" s="85"/>
      <c r="BT32" s="85"/>
      <c r="BU32" s="1"/>
      <c r="BV32" s="1"/>
      <c r="BW32" s="1"/>
      <c r="BX32" s="1"/>
      <c r="BY32" s="1"/>
      <c r="BZ32" s="1"/>
      <c r="CA32" s="1"/>
      <c r="CB32" s="1"/>
      <c r="CC32" s="1"/>
      <c r="CD32" s="1"/>
      <c r="CE32" s="1"/>
      <c r="CF32" s="1"/>
      <c r="CG32" s="1"/>
      <c r="CH32" s="1"/>
      <c r="CI32" s="1"/>
      <c r="CJ32" s="1"/>
      <c r="CK32" s="1"/>
      <c r="CL32" s="1"/>
      <c r="CM32" s="1"/>
      <c r="CN32" s="1"/>
    </row>
    <row r="33" s="4" customFormat="1" ht="32" customHeight="1" spans="1:92">
      <c r="A33" s="29">
        <v>45489</v>
      </c>
      <c r="B33" s="30" t="s">
        <v>270</v>
      </c>
      <c r="C33" s="31" t="s">
        <v>119</v>
      </c>
      <c r="D33" s="32" t="s">
        <v>2233</v>
      </c>
      <c r="E33" s="33" t="s">
        <v>2236</v>
      </c>
      <c r="F33" s="32" t="s">
        <v>2237</v>
      </c>
      <c r="G33" s="13" t="s">
        <v>564</v>
      </c>
      <c r="H33" s="13" t="s">
        <v>3</v>
      </c>
      <c r="I33" s="41">
        <v>104</v>
      </c>
      <c r="J33" s="41">
        <v>0</v>
      </c>
      <c r="K33" s="41">
        <v>8</v>
      </c>
      <c r="L33" s="41">
        <f t="shared" si="0"/>
        <v>13</v>
      </c>
      <c r="M33" s="44">
        <v>45534</v>
      </c>
      <c r="N33" s="44">
        <v>45530</v>
      </c>
      <c r="O33" s="45" t="s">
        <v>2139</v>
      </c>
      <c r="P33" s="45"/>
      <c r="Q33" s="45"/>
      <c r="R33" s="45"/>
      <c r="S33" s="52"/>
      <c r="T33" s="54"/>
      <c r="U33" s="54"/>
      <c r="V33" s="54"/>
      <c r="W33" s="54"/>
      <c r="X33" s="55" t="s">
        <v>2232</v>
      </c>
      <c r="Y33" s="41" t="s">
        <v>1305</v>
      </c>
      <c r="Z33" s="68">
        <v>4.2475</v>
      </c>
      <c r="AA33" s="69">
        <f t="shared" si="30"/>
        <v>441.74</v>
      </c>
      <c r="AB33" s="41"/>
      <c r="AC33" s="41"/>
      <c r="AD33" s="41"/>
      <c r="AE33" s="70">
        <f t="shared" si="31"/>
        <v>104</v>
      </c>
      <c r="AF33" s="70"/>
      <c r="AG33" s="70"/>
      <c r="AH33" s="70"/>
      <c r="AI33" s="76">
        <f t="shared" si="32"/>
        <v>104</v>
      </c>
      <c r="AJ33" s="76"/>
      <c r="AK33" s="76"/>
      <c r="AL33" s="76"/>
      <c r="AM33" s="76"/>
      <c r="AN33" s="76"/>
      <c r="AO33" s="76"/>
      <c r="AP33" s="76"/>
      <c r="AQ33" s="76"/>
      <c r="AR33" s="76"/>
      <c r="AS33" s="76"/>
      <c r="AT33" s="76"/>
      <c r="AU33" s="76"/>
      <c r="AV33" s="76"/>
      <c r="AW33" s="76"/>
      <c r="AX33" s="76"/>
      <c r="AY33" s="76"/>
      <c r="AZ33" s="76"/>
      <c r="BA33" s="76"/>
      <c r="BB33" s="76">
        <f>I33</f>
        <v>104</v>
      </c>
      <c r="BC33" s="76"/>
      <c r="BD33" s="76"/>
      <c r="BE33" s="76"/>
      <c r="BF33" s="78"/>
      <c r="BG33" s="78"/>
      <c r="BH33" s="78"/>
      <c r="BI33" s="78"/>
      <c r="BJ33" s="78"/>
      <c r="BK33" s="78"/>
      <c r="BL33" s="82"/>
      <c r="BM33" s="82"/>
      <c r="BN33" s="82"/>
      <c r="BO33" s="82"/>
      <c r="BS33" s="85"/>
      <c r="BT33" s="85"/>
      <c r="BU33" s="1"/>
      <c r="BV33" s="1"/>
      <c r="BW33" s="1"/>
      <c r="BX33" s="1"/>
      <c r="BY33" s="1"/>
      <c r="BZ33" s="1"/>
      <c r="CA33" s="1"/>
      <c r="CB33" s="1"/>
      <c r="CC33" s="1"/>
      <c r="CD33" s="1"/>
      <c r="CE33" s="1"/>
      <c r="CF33" s="1"/>
      <c r="CG33" s="1"/>
      <c r="CH33" s="1"/>
      <c r="CI33" s="1"/>
      <c r="CJ33" s="1"/>
      <c r="CK33" s="1"/>
      <c r="CL33" s="1"/>
      <c r="CM33" s="1"/>
      <c r="CN33" s="1"/>
    </row>
    <row r="34" s="4" customFormat="1" ht="32" customHeight="1" spans="1:92">
      <c r="A34" s="29">
        <v>45489</v>
      </c>
      <c r="B34" s="30" t="s">
        <v>270</v>
      </c>
      <c r="C34" s="31" t="s">
        <v>119</v>
      </c>
      <c r="D34" s="32" t="s">
        <v>2233</v>
      </c>
      <c r="E34" s="33" t="s">
        <v>2238</v>
      </c>
      <c r="F34" s="32" t="s">
        <v>2239</v>
      </c>
      <c r="G34" s="13" t="s">
        <v>273</v>
      </c>
      <c r="H34" s="13" t="s">
        <v>2</v>
      </c>
      <c r="I34" s="41">
        <v>1368</v>
      </c>
      <c r="J34" s="41">
        <v>0</v>
      </c>
      <c r="K34" s="41">
        <v>8</v>
      </c>
      <c r="L34" s="41">
        <f t="shared" si="0"/>
        <v>171</v>
      </c>
      <c r="M34" s="44">
        <v>45534</v>
      </c>
      <c r="N34" s="44">
        <v>45530</v>
      </c>
      <c r="O34" s="45" t="s">
        <v>2139</v>
      </c>
      <c r="P34" s="45"/>
      <c r="Q34" s="45"/>
      <c r="R34" s="45"/>
      <c r="S34" s="52"/>
      <c r="T34" s="54"/>
      <c r="U34" s="54"/>
      <c r="V34" s="54"/>
      <c r="W34" s="54"/>
      <c r="X34" s="55" t="s">
        <v>2232</v>
      </c>
      <c r="Y34" s="41" t="s">
        <v>1305</v>
      </c>
      <c r="Z34" s="68">
        <v>4.2475</v>
      </c>
      <c r="AA34" s="69">
        <f t="shared" si="30"/>
        <v>5810.58</v>
      </c>
      <c r="AB34" s="41"/>
      <c r="AC34" s="41"/>
      <c r="AD34" s="41"/>
      <c r="AE34" s="70">
        <f t="shared" si="31"/>
        <v>1368</v>
      </c>
      <c r="AF34" s="70"/>
      <c r="AG34" s="70"/>
      <c r="AH34" s="70"/>
      <c r="AI34" s="76">
        <f t="shared" si="32"/>
        <v>1368</v>
      </c>
      <c r="AJ34" s="76"/>
      <c r="AK34" s="76"/>
      <c r="AL34" s="76"/>
      <c r="AM34" s="76"/>
      <c r="AN34" s="76"/>
      <c r="AO34" s="76"/>
      <c r="AP34" s="76"/>
      <c r="AQ34" s="76"/>
      <c r="AR34" s="76"/>
      <c r="AS34" s="76"/>
      <c r="AT34" s="76"/>
      <c r="AU34" s="76"/>
      <c r="AV34" s="76"/>
      <c r="AW34" s="76"/>
      <c r="AX34" s="76"/>
      <c r="AY34" s="76"/>
      <c r="AZ34" s="76"/>
      <c r="BA34" s="76">
        <f>I34</f>
        <v>1368</v>
      </c>
      <c r="BB34" s="76"/>
      <c r="BC34" s="76"/>
      <c r="BD34" s="76"/>
      <c r="BE34" s="76"/>
      <c r="BF34" s="78"/>
      <c r="BG34" s="78"/>
      <c r="BH34" s="78"/>
      <c r="BI34" s="78"/>
      <c r="BJ34" s="78"/>
      <c r="BK34" s="78"/>
      <c r="BL34" s="82"/>
      <c r="BM34" s="82"/>
      <c r="BN34" s="82"/>
      <c r="BO34" s="82"/>
      <c r="BS34" s="85"/>
      <c r="BT34" s="85"/>
      <c r="BU34" s="1"/>
      <c r="BV34" s="1"/>
      <c r="BW34" s="1"/>
      <c r="BX34" s="1"/>
      <c r="BY34" s="1"/>
      <c r="BZ34" s="1"/>
      <c r="CA34" s="1"/>
      <c r="CB34" s="1"/>
      <c r="CC34" s="1"/>
      <c r="CD34" s="1"/>
      <c r="CE34" s="1"/>
      <c r="CF34" s="1"/>
      <c r="CG34" s="1"/>
      <c r="CH34" s="1"/>
      <c r="CI34" s="1"/>
      <c r="CJ34" s="1"/>
      <c r="CK34" s="1"/>
      <c r="CL34" s="1"/>
      <c r="CM34" s="1"/>
      <c r="CN34" s="1"/>
    </row>
    <row r="35" s="4" customFormat="1" ht="32" customHeight="1" spans="1:92">
      <c r="A35" s="29">
        <v>45489</v>
      </c>
      <c r="B35" s="30" t="s">
        <v>270</v>
      </c>
      <c r="C35" s="31" t="s">
        <v>119</v>
      </c>
      <c r="D35" s="32" t="s">
        <v>2233</v>
      </c>
      <c r="E35" s="33" t="s">
        <v>2240</v>
      </c>
      <c r="F35" s="32" t="s">
        <v>2241</v>
      </c>
      <c r="G35" s="13" t="s">
        <v>557</v>
      </c>
      <c r="H35" s="13" t="s">
        <v>5</v>
      </c>
      <c r="I35" s="41">
        <v>800</v>
      </c>
      <c r="J35" s="41">
        <v>0</v>
      </c>
      <c r="K35" s="41">
        <v>8</v>
      </c>
      <c r="L35" s="41">
        <f t="shared" si="0"/>
        <v>100</v>
      </c>
      <c r="M35" s="44">
        <v>45534</v>
      </c>
      <c r="N35" s="44">
        <v>45530</v>
      </c>
      <c r="O35" s="45" t="s">
        <v>2139</v>
      </c>
      <c r="P35" s="45"/>
      <c r="Q35" s="45"/>
      <c r="R35" s="45"/>
      <c r="S35" s="52"/>
      <c r="T35" s="54"/>
      <c r="U35" s="54"/>
      <c r="V35" s="54"/>
      <c r="W35" s="54"/>
      <c r="X35" s="55" t="s">
        <v>2232</v>
      </c>
      <c r="Y35" s="41" t="s">
        <v>1305</v>
      </c>
      <c r="Z35" s="68">
        <v>4.2475</v>
      </c>
      <c r="AA35" s="69">
        <f t="shared" si="30"/>
        <v>3398</v>
      </c>
      <c r="AB35" s="41"/>
      <c r="AC35" s="41"/>
      <c r="AD35" s="41"/>
      <c r="AE35" s="70">
        <f t="shared" si="31"/>
        <v>800</v>
      </c>
      <c r="AF35" s="70"/>
      <c r="AG35" s="70"/>
      <c r="AH35" s="70"/>
      <c r="AI35" s="76">
        <f t="shared" si="32"/>
        <v>800</v>
      </c>
      <c r="AJ35" s="76"/>
      <c r="AK35" s="76"/>
      <c r="AL35" s="76"/>
      <c r="AM35" s="76"/>
      <c r="AN35" s="76"/>
      <c r="AO35" s="76"/>
      <c r="AP35" s="76"/>
      <c r="AQ35" s="76"/>
      <c r="AR35" s="76"/>
      <c r="AS35" s="76"/>
      <c r="AT35" s="76"/>
      <c r="AU35" s="76"/>
      <c r="AV35" s="76"/>
      <c r="AW35" s="76"/>
      <c r="AX35" s="76"/>
      <c r="AY35" s="76"/>
      <c r="AZ35" s="76"/>
      <c r="BA35" s="76"/>
      <c r="BB35" s="76"/>
      <c r="BC35" s="76"/>
      <c r="BD35" s="76">
        <f>I35</f>
        <v>800</v>
      </c>
      <c r="BE35" s="76"/>
      <c r="BF35" s="78"/>
      <c r="BG35" s="78"/>
      <c r="BH35" s="78"/>
      <c r="BI35" s="78"/>
      <c r="BJ35" s="78"/>
      <c r="BK35" s="78"/>
      <c r="BL35" s="82"/>
      <c r="BM35" s="82"/>
      <c r="BN35" s="82"/>
      <c r="BO35" s="82"/>
      <c r="BS35" s="85"/>
      <c r="BT35" s="85"/>
      <c r="BU35" s="1"/>
      <c r="BV35" s="1"/>
      <c r="BW35" s="1"/>
      <c r="BX35" s="1"/>
      <c r="BY35" s="1"/>
      <c r="BZ35" s="1"/>
      <c r="CA35" s="1"/>
      <c r="CB35" s="1"/>
      <c r="CC35" s="1"/>
      <c r="CD35" s="1"/>
      <c r="CE35" s="1"/>
      <c r="CF35" s="1"/>
      <c r="CG35" s="1"/>
      <c r="CH35" s="1"/>
      <c r="CI35" s="1"/>
      <c r="CJ35" s="1"/>
      <c r="CK35" s="1"/>
      <c r="CL35" s="1"/>
      <c r="CM35" s="1"/>
      <c r="CN35" s="1"/>
    </row>
    <row r="36" s="4" customFormat="1" ht="32" customHeight="1" spans="1:92">
      <c r="A36" s="29">
        <v>45489</v>
      </c>
      <c r="B36" s="30" t="s">
        <v>270</v>
      </c>
      <c r="C36" s="31" t="s">
        <v>119</v>
      </c>
      <c r="D36" s="32" t="s">
        <v>2233</v>
      </c>
      <c r="E36" s="33" t="s">
        <v>2242</v>
      </c>
      <c r="F36" s="32" t="s">
        <v>2243</v>
      </c>
      <c r="G36" s="13" t="s">
        <v>273</v>
      </c>
      <c r="H36" s="13" t="s">
        <v>2</v>
      </c>
      <c r="I36" s="41">
        <v>120</v>
      </c>
      <c r="J36" s="41">
        <v>0</v>
      </c>
      <c r="K36" s="41">
        <v>8</v>
      </c>
      <c r="L36" s="41">
        <f t="shared" si="0"/>
        <v>15</v>
      </c>
      <c r="M36" s="44">
        <v>45534</v>
      </c>
      <c r="N36" s="44">
        <v>45530</v>
      </c>
      <c r="O36" s="45" t="s">
        <v>2139</v>
      </c>
      <c r="P36" s="45"/>
      <c r="Q36" s="45"/>
      <c r="R36" s="45"/>
      <c r="S36" s="52"/>
      <c r="T36" s="54"/>
      <c r="U36" s="54"/>
      <c r="V36" s="54"/>
      <c r="W36" s="54"/>
      <c r="X36" s="55" t="s">
        <v>2232</v>
      </c>
      <c r="Y36" s="41" t="s">
        <v>1305</v>
      </c>
      <c r="Z36" s="68">
        <v>4.2475</v>
      </c>
      <c r="AA36" s="69">
        <f t="shared" si="30"/>
        <v>509.7</v>
      </c>
      <c r="AB36" s="41"/>
      <c r="AC36" s="41"/>
      <c r="AD36" s="41"/>
      <c r="AE36" s="70">
        <f t="shared" si="31"/>
        <v>120</v>
      </c>
      <c r="AF36" s="70"/>
      <c r="AG36" s="70"/>
      <c r="AH36" s="70"/>
      <c r="AI36" s="76">
        <f t="shared" si="32"/>
        <v>120</v>
      </c>
      <c r="AJ36" s="76"/>
      <c r="AK36" s="76"/>
      <c r="AL36" s="76"/>
      <c r="AM36" s="76"/>
      <c r="AN36" s="76"/>
      <c r="AO36" s="76"/>
      <c r="AP36" s="76"/>
      <c r="AQ36" s="76"/>
      <c r="AR36" s="76"/>
      <c r="AS36" s="76"/>
      <c r="AT36" s="76"/>
      <c r="AU36" s="76"/>
      <c r="AV36" s="76"/>
      <c r="AW36" s="76"/>
      <c r="AX36" s="76"/>
      <c r="AY36" s="76"/>
      <c r="AZ36" s="76"/>
      <c r="BA36" s="76">
        <f>I36</f>
        <v>120</v>
      </c>
      <c r="BB36" s="76"/>
      <c r="BC36" s="76"/>
      <c r="BD36" s="76"/>
      <c r="BE36" s="76"/>
      <c r="BF36" s="78"/>
      <c r="BG36" s="78"/>
      <c r="BH36" s="78"/>
      <c r="BI36" s="78"/>
      <c r="BJ36" s="78"/>
      <c r="BK36" s="78"/>
      <c r="BL36" s="82"/>
      <c r="BM36" s="82"/>
      <c r="BN36" s="82"/>
      <c r="BO36" s="82"/>
      <c r="BS36" s="85"/>
      <c r="BT36" s="85"/>
      <c r="BU36" s="1"/>
      <c r="BV36" s="1"/>
      <c r="BW36" s="1"/>
      <c r="BX36" s="1"/>
      <c r="BY36" s="1"/>
      <c r="BZ36" s="1"/>
      <c r="CA36" s="1"/>
      <c r="CB36" s="1"/>
      <c r="CC36" s="1"/>
      <c r="CD36" s="1"/>
      <c r="CE36" s="1"/>
      <c r="CF36" s="1"/>
      <c r="CG36" s="1"/>
      <c r="CH36" s="1"/>
      <c r="CI36" s="1"/>
      <c r="CJ36" s="1"/>
      <c r="CK36" s="1"/>
      <c r="CL36" s="1"/>
      <c r="CM36" s="1"/>
      <c r="CN36" s="1"/>
    </row>
    <row r="37" s="4" customFormat="1" ht="32" customHeight="1" spans="1:92">
      <c r="A37" s="29">
        <v>45489</v>
      </c>
      <c r="B37" s="30" t="s">
        <v>270</v>
      </c>
      <c r="C37" s="31" t="s">
        <v>119</v>
      </c>
      <c r="D37" s="32" t="s">
        <v>2233</v>
      </c>
      <c r="E37" s="33" t="s">
        <v>2244</v>
      </c>
      <c r="F37" s="32" t="s">
        <v>2245</v>
      </c>
      <c r="G37" s="13" t="s">
        <v>557</v>
      </c>
      <c r="H37" s="13" t="s">
        <v>5</v>
      </c>
      <c r="I37" s="41">
        <v>16</v>
      </c>
      <c r="J37" s="41">
        <v>0</v>
      </c>
      <c r="K37" s="41">
        <v>8</v>
      </c>
      <c r="L37" s="41">
        <f t="shared" si="0"/>
        <v>2</v>
      </c>
      <c r="M37" s="44">
        <v>45534</v>
      </c>
      <c r="N37" s="44">
        <v>45530</v>
      </c>
      <c r="O37" s="45" t="s">
        <v>2139</v>
      </c>
      <c r="P37" s="45"/>
      <c r="Q37" s="45"/>
      <c r="R37" s="45"/>
      <c r="S37" s="52"/>
      <c r="T37" s="54"/>
      <c r="U37" s="54"/>
      <c r="V37" s="54"/>
      <c r="W37" s="54"/>
      <c r="X37" s="55" t="s">
        <v>2232</v>
      </c>
      <c r="Y37" s="41" t="s">
        <v>1305</v>
      </c>
      <c r="Z37" s="68">
        <v>4.2475</v>
      </c>
      <c r="AA37" s="69">
        <f t="shared" si="30"/>
        <v>67.96</v>
      </c>
      <c r="AB37" s="41"/>
      <c r="AC37" s="41"/>
      <c r="AD37" s="41"/>
      <c r="AE37" s="70">
        <f t="shared" si="31"/>
        <v>16</v>
      </c>
      <c r="AF37" s="70"/>
      <c r="AG37" s="70"/>
      <c r="AH37" s="70"/>
      <c r="AI37" s="76">
        <f t="shared" si="32"/>
        <v>16</v>
      </c>
      <c r="AJ37" s="76"/>
      <c r="AK37" s="76"/>
      <c r="AL37" s="76"/>
      <c r="AM37" s="76"/>
      <c r="AN37" s="76"/>
      <c r="AO37" s="76"/>
      <c r="AP37" s="76"/>
      <c r="AQ37" s="76"/>
      <c r="AR37" s="76"/>
      <c r="AS37" s="76"/>
      <c r="AT37" s="76"/>
      <c r="AU37" s="76"/>
      <c r="AV37" s="76"/>
      <c r="AW37" s="76"/>
      <c r="AX37" s="76"/>
      <c r="AY37" s="76"/>
      <c r="AZ37" s="76"/>
      <c r="BA37" s="76"/>
      <c r="BB37" s="76"/>
      <c r="BC37" s="76"/>
      <c r="BD37" s="76">
        <f>I37</f>
        <v>16</v>
      </c>
      <c r="BE37" s="76"/>
      <c r="BF37" s="78"/>
      <c r="BG37" s="78"/>
      <c r="BH37" s="78"/>
      <c r="BI37" s="78"/>
      <c r="BJ37" s="78"/>
      <c r="BK37" s="78"/>
      <c r="BL37" s="82"/>
      <c r="BM37" s="82"/>
      <c r="BN37" s="82"/>
      <c r="BO37" s="82"/>
      <c r="BS37" s="85"/>
      <c r="BT37" s="85"/>
      <c r="BU37" s="1"/>
      <c r="BV37" s="1"/>
      <c r="BW37" s="1"/>
      <c r="BX37" s="1"/>
      <c r="BY37" s="1"/>
      <c r="BZ37" s="1"/>
      <c r="CA37" s="1"/>
      <c r="CB37" s="1"/>
      <c r="CC37" s="1"/>
      <c r="CD37" s="1"/>
      <c r="CE37" s="1"/>
      <c r="CF37" s="1"/>
      <c r="CG37" s="1"/>
      <c r="CH37" s="1"/>
      <c r="CI37" s="1"/>
      <c r="CJ37" s="1"/>
      <c r="CK37" s="1"/>
      <c r="CL37" s="1"/>
      <c r="CM37" s="1"/>
      <c r="CN37" s="1"/>
    </row>
    <row r="38" s="3" customFormat="1" ht="32" customHeight="1" spans="1:237">
      <c r="A38" s="29">
        <v>45489</v>
      </c>
      <c r="B38" s="30" t="s">
        <v>270</v>
      </c>
      <c r="C38" s="31" t="s">
        <v>119</v>
      </c>
      <c r="D38" s="32">
        <v>4500140268</v>
      </c>
      <c r="E38" s="33" t="s">
        <v>2246</v>
      </c>
      <c r="F38" s="32" t="s">
        <v>2247</v>
      </c>
      <c r="G38" s="24" t="s">
        <v>1465</v>
      </c>
      <c r="H38" s="13" t="s">
        <v>1466</v>
      </c>
      <c r="I38" s="42">
        <v>1964</v>
      </c>
      <c r="J38" s="42">
        <v>1</v>
      </c>
      <c r="K38" s="42">
        <v>2</v>
      </c>
      <c r="L38" s="42">
        <f t="shared" si="0"/>
        <v>982</v>
      </c>
      <c r="M38" s="43">
        <v>45534</v>
      </c>
      <c r="N38" s="43">
        <v>45530</v>
      </c>
      <c r="O38" s="45" t="s">
        <v>2139</v>
      </c>
      <c r="P38" s="46"/>
      <c r="Q38" s="46"/>
      <c r="R38" s="52"/>
      <c r="S38" s="54"/>
      <c r="T38" s="54"/>
      <c r="U38" s="52"/>
      <c r="V38" s="52"/>
      <c r="W38" s="60" t="s">
        <v>2248</v>
      </c>
      <c r="X38" s="42" t="s">
        <v>1305</v>
      </c>
      <c r="Y38" s="65">
        <v>7.6833</v>
      </c>
      <c r="Z38" s="66">
        <f>Y38*I38</f>
        <v>15090.0012</v>
      </c>
      <c r="AA38" s="42"/>
      <c r="AB38" s="42"/>
      <c r="AC38" s="41"/>
      <c r="AD38" s="67">
        <f>I38</f>
        <v>1964</v>
      </c>
      <c r="AE38" s="67"/>
      <c r="AF38" s="67"/>
      <c r="AG38" s="67"/>
      <c r="AH38" s="74">
        <f t="shared" ref="AH38:AH43" si="33">I38</f>
        <v>1964</v>
      </c>
      <c r="AI38" s="74"/>
      <c r="AJ38" s="74"/>
      <c r="AK38" s="74"/>
      <c r="AL38" s="74"/>
      <c r="AM38" s="74"/>
      <c r="AN38" s="74"/>
      <c r="AO38" s="74"/>
      <c r="AP38" s="74"/>
      <c r="AQ38" s="74"/>
      <c r="AR38" s="74"/>
      <c r="AS38" s="74"/>
      <c r="AT38" s="74"/>
      <c r="AU38" s="74"/>
      <c r="AV38" s="74"/>
      <c r="AW38" s="74"/>
      <c r="AX38" s="74"/>
      <c r="AY38" s="74"/>
      <c r="AZ38" s="74"/>
      <c r="BA38" s="74"/>
      <c r="BB38" s="74"/>
      <c r="BC38" s="74"/>
      <c r="BD38" s="74"/>
      <c r="BE38" s="74">
        <f t="shared" ref="BE38:BE43" si="34">I38</f>
        <v>1964</v>
      </c>
      <c r="BF38" s="74">
        <f>I38</f>
        <v>1964</v>
      </c>
      <c r="BG38" s="79"/>
      <c r="BH38" s="74"/>
      <c r="BI38" s="78"/>
      <c r="BJ38" s="78"/>
      <c r="BK38" s="79"/>
      <c r="BL38" s="79"/>
      <c r="BM38" s="79"/>
      <c r="BN38" s="79"/>
      <c r="BO38" s="79"/>
      <c r="BP38" s="79"/>
      <c r="BQ38" s="79"/>
      <c r="BR38" s="86"/>
      <c r="BS38" s="85"/>
      <c r="BT38" s="85"/>
      <c r="BU38" s="1"/>
      <c r="BV38" s="1"/>
      <c r="BW38" s="1"/>
      <c r="BX38" s="1"/>
      <c r="BY38" s="1"/>
      <c r="BZ38" s="1"/>
      <c r="CA38" s="1"/>
      <c r="CB38" s="1"/>
      <c r="CC38" s="1"/>
      <c r="CD38" s="1"/>
      <c r="CE38" s="1"/>
      <c r="CF38" s="1"/>
      <c r="CG38" s="1"/>
      <c r="CH38" s="1"/>
      <c r="CI38" s="1"/>
      <c r="CJ38" s="1"/>
      <c r="CK38" s="1"/>
      <c r="CL38" s="1"/>
      <c r="CM38" s="1"/>
      <c r="CN38" s="1"/>
      <c r="CO38" s="82"/>
      <c r="CP38" s="82"/>
      <c r="CQ38" s="82"/>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82"/>
      <c r="DS38" s="82"/>
      <c r="DT38" s="82"/>
      <c r="DU38" s="82"/>
      <c r="DV38" s="82"/>
      <c r="DW38" s="82"/>
      <c r="DX38" s="82"/>
      <c r="DY38" s="82"/>
      <c r="DZ38" s="82"/>
      <c r="EA38" s="82"/>
      <c r="EB38" s="82"/>
      <c r="EC38" s="82"/>
      <c r="ED38" s="82"/>
      <c r="EE38" s="82"/>
      <c r="EF38" s="82"/>
      <c r="EG38" s="82"/>
      <c r="EH38" s="82"/>
      <c r="EI38" s="82"/>
      <c r="EJ38" s="82"/>
      <c r="EK38" s="82"/>
      <c r="EL38" s="82"/>
      <c r="EM38" s="82"/>
      <c r="EN38" s="82"/>
      <c r="EO38" s="82"/>
      <c r="EP38" s="82"/>
      <c r="EQ38" s="82"/>
      <c r="ER38" s="82"/>
      <c r="ES38" s="82"/>
      <c r="ET38" s="82"/>
      <c r="EU38" s="82"/>
      <c r="EV38" s="82"/>
      <c r="EW38" s="82"/>
      <c r="EX38" s="82"/>
      <c r="EY38" s="82"/>
      <c r="EZ38" s="82"/>
      <c r="FA38" s="82"/>
      <c r="FB38" s="82"/>
      <c r="FC38" s="82"/>
      <c r="FD38" s="82"/>
      <c r="FE38" s="82"/>
      <c r="FF38" s="82"/>
      <c r="FG38" s="82"/>
      <c r="FH38" s="82"/>
      <c r="FI38" s="82"/>
      <c r="FJ38" s="82"/>
      <c r="FK38" s="82"/>
      <c r="FL38" s="82"/>
      <c r="FM38" s="82"/>
      <c r="FN38" s="82"/>
      <c r="FO38" s="82"/>
      <c r="FP38" s="82"/>
      <c r="FQ38" s="82"/>
      <c r="FR38" s="82"/>
      <c r="FS38" s="82"/>
      <c r="FT38" s="82"/>
      <c r="FU38" s="82"/>
      <c r="FV38" s="82"/>
      <c r="FW38" s="82"/>
      <c r="FX38" s="82"/>
      <c r="FY38" s="82"/>
      <c r="FZ38" s="82"/>
      <c r="GA38" s="82"/>
      <c r="GB38" s="82"/>
      <c r="GC38" s="82"/>
      <c r="GD38" s="82"/>
      <c r="GE38" s="82"/>
      <c r="GF38" s="82"/>
      <c r="GG38" s="82"/>
      <c r="GH38" s="82"/>
      <c r="GI38" s="82"/>
      <c r="GJ38" s="82"/>
      <c r="GK38" s="82"/>
      <c r="GL38" s="82"/>
      <c r="GM38" s="82"/>
      <c r="GN38" s="82"/>
      <c r="GO38" s="82"/>
      <c r="GP38" s="82"/>
      <c r="GQ38" s="82"/>
      <c r="GR38" s="82"/>
      <c r="GS38" s="82"/>
      <c r="GT38" s="82"/>
      <c r="GU38" s="82"/>
      <c r="GV38" s="82"/>
      <c r="GW38" s="82"/>
      <c r="GX38" s="82"/>
      <c r="GY38" s="82"/>
      <c r="GZ38" s="82"/>
      <c r="HA38" s="82"/>
      <c r="HB38" s="82"/>
      <c r="HC38" s="82"/>
      <c r="HD38" s="82"/>
      <c r="HE38" s="82"/>
      <c r="HF38" s="82"/>
      <c r="HG38" s="82"/>
      <c r="HH38" s="82"/>
      <c r="HI38" s="82"/>
      <c r="HJ38" s="82"/>
      <c r="HK38" s="82"/>
      <c r="HL38" s="82"/>
      <c r="HM38" s="82"/>
      <c r="HN38" s="82"/>
      <c r="HO38" s="82"/>
      <c r="HP38" s="82"/>
      <c r="HQ38" s="82"/>
      <c r="HR38" s="82"/>
      <c r="HS38" s="82"/>
      <c r="HT38" s="82"/>
      <c r="HU38" s="82"/>
      <c r="HV38" s="82"/>
      <c r="HW38" s="82"/>
      <c r="HX38" s="82"/>
      <c r="HY38" s="82"/>
      <c r="HZ38" s="82"/>
      <c r="IA38" s="82"/>
      <c r="IB38" s="82"/>
      <c r="IC38" s="82"/>
    </row>
    <row r="39" s="3" customFormat="1" ht="32" customHeight="1" spans="1:237">
      <c r="A39" s="29">
        <v>45489</v>
      </c>
      <c r="B39" s="30" t="s">
        <v>270</v>
      </c>
      <c r="C39" s="31" t="s">
        <v>119</v>
      </c>
      <c r="D39" s="32" t="s">
        <v>2233</v>
      </c>
      <c r="E39" s="33" t="s">
        <v>2249</v>
      </c>
      <c r="F39" s="32" t="s">
        <v>2250</v>
      </c>
      <c r="G39" s="24" t="s">
        <v>1465</v>
      </c>
      <c r="H39" s="13" t="s">
        <v>1466</v>
      </c>
      <c r="I39" s="42">
        <v>3130</v>
      </c>
      <c r="J39" s="42">
        <v>1</v>
      </c>
      <c r="K39" s="42">
        <v>2</v>
      </c>
      <c r="L39" s="42">
        <f t="shared" si="0"/>
        <v>1565</v>
      </c>
      <c r="M39" s="43">
        <v>45534</v>
      </c>
      <c r="N39" s="43">
        <v>45530</v>
      </c>
      <c r="O39" s="45" t="s">
        <v>2139</v>
      </c>
      <c r="P39" s="46"/>
      <c r="Q39" s="46"/>
      <c r="R39" s="52"/>
      <c r="S39" s="54"/>
      <c r="T39" s="54"/>
      <c r="U39" s="52"/>
      <c r="V39" s="52"/>
      <c r="W39" s="60" t="s">
        <v>2248</v>
      </c>
      <c r="X39" s="42" t="s">
        <v>1305</v>
      </c>
      <c r="Y39" s="65">
        <v>7.6833</v>
      </c>
      <c r="Z39" s="66">
        <f>Y39*I39</f>
        <v>24048.729</v>
      </c>
      <c r="AA39" s="42"/>
      <c r="AB39" s="42"/>
      <c r="AC39" s="41"/>
      <c r="AD39" s="67">
        <f>I39</f>
        <v>3130</v>
      </c>
      <c r="AE39" s="67"/>
      <c r="AF39" s="67"/>
      <c r="AG39" s="67"/>
      <c r="AH39" s="74">
        <f t="shared" si="33"/>
        <v>3130</v>
      </c>
      <c r="AI39" s="74"/>
      <c r="AJ39" s="74"/>
      <c r="AK39" s="74"/>
      <c r="AL39" s="74"/>
      <c r="AM39" s="74"/>
      <c r="AN39" s="74"/>
      <c r="AO39" s="74"/>
      <c r="AP39" s="74"/>
      <c r="AQ39" s="74"/>
      <c r="AR39" s="74"/>
      <c r="AS39" s="74"/>
      <c r="AT39" s="74"/>
      <c r="AU39" s="74"/>
      <c r="AV39" s="74"/>
      <c r="AW39" s="74"/>
      <c r="AX39" s="74"/>
      <c r="AY39" s="74"/>
      <c r="AZ39" s="74"/>
      <c r="BA39" s="74"/>
      <c r="BB39" s="74"/>
      <c r="BC39" s="74"/>
      <c r="BD39" s="74"/>
      <c r="BE39" s="74">
        <f t="shared" si="34"/>
        <v>3130</v>
      </c>
      <c r="BF39" s="74">
        <f>I39</f>
        <v>3130</v>
      </c>
      <c r="BG39" s="79"/>
      <c r="BH39" s="74"/>
      <c r="BI39" s="78"/>
      <c r="BJ39" s="78"/>
      <c r="BK39" s="79"/>
      <c r="BL39" s="79"/>
      <c r="BM39" s="79"/>
      <c r="BN39" s="79"/>
      <c r="BO39" s="79"/>
      <c r="BP39" s="79"/>
      <c r="BQ39" s="79"/>
      <c r="BR39" s="86"/>
      <c r="BS39" s="85"/>
      <c r="BT39" s="85"/>
      <c r="BU39" s="1"/>
      <c r="BV39" s="1"/>
      <c r="BW39" s="1"/>
      <c r="BX39" s="1"/>
      <c r="BY39" s="1"/>
      <c r="BZ39" s="1"/>
      <c r="CA39" s="1"/>
      <c r="CB39" s="1"/>
      <c r="CC39" s="1"/>
      <c r="CD39" s="1"/>
      <c r="CE39" s="1"/>
      <c r="CF39" s="1"/>
      <c r="CG39" s="1"/>
      <c r="CH39" s="1"/>
      <c r="CI39" s="1"/>
      <c r="CJ39" s="1"/>
      <c r="CK39" s="1"/>
      <c r="CL39" s="1"/>
      <c r="CM39" s="1"/>
      <c r="CN39" s="1"/>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c r="EA39" s="82"/>
      <c r="EB39" s="82"/>
      <c r="EC39" s="82"/>
      <c r="ED39" s="82"/>
      <c r="EE39" s="82"/>
      <c r="EF39" s="82"/>
      <c r="EG39" s="82"/>
      <c r="EH39" s="82"/>
      <c r="EI39" s="82"/>
      <c r="EJ39" s="82"/>
      <c r="EK39" s="82"/>
      <c r="EL39" s="82"/>
      <c r="EM39" s="82"/>
      <c r="EN39" s="82"/>
      <c r="EO39" s="82"/>
      <c r="EP39" s="82"/>
      <c r="EQ39" s="82"/>
      <c r="ER39" s="82"/>
      <c r="ES39" s="82"/>
      <c r="ET39" s="82"/>
      <c r="EU39" s="82"/>
      <c r="EV39" s="82"/>
      <c r="EW39" s="82"/>
      <c r="EX39" s="82"/>
      <c r="EY39" s="82"/>
      <c r="EZ39" s="82"/>
      <c r="FA39" s="82"/>
      <c r="FB39" s="82"/>
      <c r="FC39" s="82"/>
      <c r="FD39" s="82"/>
      <c r="FE39" s="82"/>
      <c r="FF39" s="82"/>
      <c r="FG39" s="82"/>
      <c r="FH39" s="82"/>
      <c r="FI39" s="82"/>
      <c r="FJ39" s="82"/>
      <c r="FK39" s="82"/>
      <c r="FL39" s="82"/>
      <c r="FM39" s="82"/>
      <c r="FN39" s="82"/>
      <c r="FO39" s="82"/>
      <c r="FP39" s="82"/>
      <c r="FQ39" s="82"/>
      <c r="FR39" s="82"/>
      <c r="FS39" s="82"/>
      <c r="FT39" s="82"/>
      <c r="FU39" s="82"/>
      <c r="FV39" s="82"/>
      <c r="FW39" s="82"/>
      <c r="FX39" s="82"/>
      <c r="FY39" s="82"/>
      <c r="FZ39" s="82"/>
      <c r="GA39" s="82"/>
      <c r="GB39" s="82"/>
      <c r="GC39" s="82"/>
      <c r="GD39" s="82"/>
      <c r="GE39" s="82"/>
      <c r="GF39" s="82"/>
      <c r="GG39" s="82"/>
      <c r="GH39" s="82"/>
      <c r="GI39" s="82"/>
      <c r="GJ39" s="82"/>
      <c r="GK39" s="82"/>
      <c r="GL39" s="82"/>
      <c r="GM39" s="82"/>
      <c r="GN39" s="82"/>
      <c r="GO39" s="82"/>
      <c r="GP39" s="82"/>
      <c r="GQ39" s="82"/>
      <c r="GR39" s="82"/>
      <c r="GS39" s="82"/>
      <c r="GT39" s="82"/>
      <c r="GU39" s="82"/>
      <c r="GV39" s="82"/>
      <c r="GW39" s="82"/>
      <c r="GX39" s="82"/>
      <c r="GY39" s="82"/>
      <c r="GZ39" s="82"/>
      <c r="HA39" s="82"/>
      <c r="HB39" s="82"/>
      <c r="HC39" s="82"/>
      <c r="HD39" s="82"/>
      <c r="HE39" s="82"/>
      <c r="HF39" s="82"/>
      <c r="HG39" s="82"/>
      <c r="HH39" s="82"/>
      <c r="HI39" s="82"/>
      <c r="HJ39" s="82"/>
      <c r="HK39" s="82"/>
      <c r="HL39" s="82"/>
      <c r="HM39" s="82"/>
      <c r="HN39" s="82"/>
      <c r="HO39" s="82"/>
      <c r="HP39" s="82"/>
      <c r="HQ39" s="82"/>
      <c r="HR39" s="82"/>
      <c r="HS39" s="82"/>
      <c r="HT39" s="82"/>
      <c r="HU39" s="82"/>
      <c r="HV39" s="82"/>
      <c r="HW39" s="82"/>
      <c r="HX39" s="82"/>
      <c r="HY39" s="82"/>
      <c r="HZ39" s="82"/>
      <c r="IA39" s="82"/>
      <c r="IB39" s="82"/>
      <c r="IC39" s="82"/>
    </row>
    <row r="40" s="4" customFormat="1" ht="32" customHeight="1" spans="1:92">
      <c r="A40" s="29">
        <v>45495</v>
      </c>
      <c r="B40" s="30" t="s">
        <v>494</v>
      </c>
      <c r="C40" s="31" t="s">
        <v>199</v>
      </c>
      <c r="D40" s="32">
        <v>4500140952</v>
      </c>
      <c r="E40" s="33" t="s">
        <v>2251</v>
      </c>
      <c r="F40" s="32" t="s">
        <v>2252</v>
      </c>
      <c r="G40" s="13" t="s">
        <v>83</v>
      </c>
      <c r="H40" s="13" t="s">
        <v>84</v>
      </c>
      <c r="I40" s="41">
        <v>1504</v>
      </c>
      <c r="J40" s="41">
        <v>0</v>
      </c>
      <c r="K40" s="41">
        <v>8</v>
      </c>
      <c r="L40" s="41">
        <f t="shared" si="0"/>
        <v>188</v>
      </c>
      <c r="M40" s="44">
        <v>45540</v>
      </c>
      <c r="N40" s="44" t="s">
        <v>2253</v>
      </c>
      <c r="O40" s="45" t="s">
        <v>2139</v>
      </c>
      <c r="P40" s="45"/>
      <c r="Q40" s="45"/>
      <c r="R40" s="45"/>
      <c r="S40" s="52" t="s">
        <v>2254</v>
      </c>
      <c r="T40" s="54" t="s">
        <v>2164</v>
      </c>
      <c r="U40" s="54" t="s">
        <v>2255</v>
      </c>
      <c r="V40" s="54"/>
      <c r="W40" s="54"/>
      <c r="X40" s="55" t="s">
        <v>2256</v>
      </c>
      <c r="Y40" s="41" t="s">
        <v>500</v>
      </c>
      <c r="Z40" s="68">
        <v>4.5774</v>
      </c>
      <c r="AA40" s="69">
        <f t="shared" ref="AA40:AA43" si="35">Z40*I40</f>
        <v>6884.4096</v>
      </c>
      <c r="AB40" s="41"/>
      <c r="AC40" s="41" t="s">
        <v>83</v>
      </c>
      <c r="AD40" s="41"/>
      <c r="AE40" s="70">
        <f>I40</f>
        <v>1504</v>
      </c>
      <c r="AF40" s="70"/>
      <c r="AG40" s="70"/>
      <c r="AH40" s="70"/>
      <c r="AI40" s="76">
        <f>I40</f>
        <v>1504</v>
      </c>
      <c r="AJ40" s="76"/>
      <c r="AK40" s="76"/>
      <c r="AL40" s="76"/>
      <c r="AM40" s="76">
        <f>I40/4</f>
        <v>376</v>
      </c>
      <c r="AN40" s="76">
        <f t="shared" ref="AN40:AP40" si="36">AM40</f>
        <v>376</v>
      </c>
      <c r="AO40" s="76">
        <f t="shared" si="36"/>
        <v>376</v>
      </c>
      <c r="AP40" s="76">
        <f t="shared" si="36"/>
        <v>376</v>
      </c>
      <c r="AQ40" s="76"/>
      <c r="AR40" s="76"/>
      <c r="AS40" s="76"/>
      <c r="AT40" s="76"/>
      <c r="AU40" s="76"/>
      <c r="AV40" s="76"/>
      <c r="AW40" s="76"/>
      <c r="AX40" s="76">
        <f>I40</f>
        <v>1504</v>
      </c>
      <c r="AY40" s="76"/>
      <c r="AZ40" s="76" t="s">
        <v>102</v>
      </c>
      <c r="BA40" s="76"/>
      <c r="BB40" s="76">
        <f>I40/4</f>
        <v>376</v>
      </c>
      <c r="BC40" s="76">
        <f>I40/4</f>
        <v>376</v>
      </c>
      <c r="BD40" s="76">
        <f>I40/4</f>
        <v>376</v>
      </c>
      <c r="BE40" s="76">
        <f>I40/4</f>
        <v>376</v>
      </c>
      <c r="BF40" s="76"/>
      <c r="BG40" s="78">
        <f>BB40+BC40+BD40+BE40+BG39</f>
        <v>1504</v>
      </c>
      <c r="BH40" s="78">
        <f t="shared" ref="BH40:BK40" si="37">BH39-BB40</f>
        <v>-376</v>
      </c>
      <c r="BI40" s="78">
        <f t="shared" si="37"/>
        <v>-376</v>
      </c>
      <c r="BJ40" s="78">
        <f t="shared" si="37"/>
        <v>-376</v>
      </c>
      <c r="BK40" s="78">
        <f t="shared" si="37"/>
        <v>-376</v>
      </c>
      <c r="BL40" s="78"/>
      <c r="BM40" s="82"/>
      <c r="BN40" s="82"/>
      <c r="BO40" s="82"/>
      <c r="BP40" s="82"/>
      <c r="BS40" s="85"/>
      <c r="BT40" s="85"/>
      <c r="BU40" s="1"/>
      <c r="BV40" s="1"/>
      <c r="BW40" s="1"/>
      <c r="BX40" s="1"/>
      <c r="BY40" s="1"/>
      <c r="BZ40" s="1"/>
      <c r="CA40" s="1"/>
      <c r="CB40" s="1"/>
      <c r="CC40" s="1"/>
      <c r="CD40" s="1"/>
      <c r="CE40" s="1"/>
      <c r="CF40" s="1"/>
      <c r="CG40" s="1"/>
      <c r="CH40" s="1"/>
      <c r="CI40" s="1"/>
      <c r="CJ40" s="1"/>
      <c r="CK40" s="1"/>
      <c r="CL40" s="1"/>
      <c r="CM40" s="1"/>
      <c r="CN40" s="1"/>
    </row>
    <row r="41" s="4" customFormat="1" ht="32" customHeight="1" spans="1:92">
      <c r="A41" s="29">
        <v>45513</v>
      </c>
      <c r="B41" s="30" t="s">
        <v>2257</v>
      </c>
      <c r="C41" s="31" t="s">
        <v>183</v>
      </c>
      <c r="D41" s="32">
        <v>4500142673</v>
      </c>
      <c r="E41" s="33" t="s">
        <v>2258</v>
      </c>
      <c r="F41" s="32" t="s">
        <v>2259</v>
      </c>
      <c r="G41" s="13" t="s">
        <v>273</v>
      </c>
      <c r="H41" s="13" t="s">
        <v>2</v>
      </c>
      <c r="I41" s="41">
        <v>504</v>
      </c>
      <c r="J41" s="41">
        <v>0</v>
      </c>
      <c r="K41" s="41">
        <v>8</v>
      </c>
      <c r="L41" s="41">
        <f t="shared" si="0"/>
        <v>63</v>
      </c>
      <c r="M41" s="44">
        <v>45545</v>
      </c>
      <c r="N41" s="44" t="s">
        <v>2260</v>
      </c>
      <c r="O41" s="48" t="s">
        <v>2261</v>
      </c>
      <c r="P41" s="45"/>
      <c r="Q41" s="45"/>
      <c r="R41" s="45"/>
      <c r="S41" s="52" t="s">
        <v>2254</v>
      </c>
      <c r="T41" s="54" t="s">
        <v>85</v>
      </c>
      <c r="U41" s="54" t="s">
        <v>2262</v>
      </c>
      <c r="V41" s="54"/>
      <c r="W41" s="54"/>
      <c r="X41" s="55" t="s">
        <v>2263</v>
      </c>
      <c r="Y41" s="41" t="s">
        <v>553</v>
      </c>
      <c r="Z41" s="68">
        <v>4.2475</v>
      </c>
      <c r="AA41" s="69">
        <f t="shared" si="35"/>
        <v>2140.74</v>
      </c>
      <c r="AB41" s="41"/>
      <c r="AC41" s="41"/>
      <c r="AD41" s="41"/>
      <c r="AE41" s="70"/>
      <c r="AF41" s="70"/>
      <c r="AG41" s="70"/>
      <c r="AH41" s="70">
        <f t="shared" si="33"/>
        <v>504</v>
      </c>
      <c r="AI41" s="70"/>
      <c r="AJ41" s="70"/>
      <c r="AK41" s="76"/>
      <c r="AL41" s="76">
        <f t="shared" ref="AL41:AL43" si="38">I41</f>
        <v>504</v>
      </c>
      <c r="AM41" s="76"/>
      <c r="AN41" s="76"/>
      <c r="AO41" s="76"/>
      <c r="AP41" s="76"/>
      <c r="AQ41" s="76"/>
      <c r="AR41" s="76"/>
      <c r="AS41" s="76"/>
      <c r="AT41" s="76">
        <f>I41</f>
        <v>504</v>
      </c>
      <c r="AU41" s="76"/>
      <c r="AV41" s="76"/>
      <c r="AW41" s="76"/>
      <c r="AX41" s="76"/>
      <c r="AY41" s="76"/>
      <c r="AZ41" s="76"/>
      <c r="BA41" s="76"/>
      <c r="BB41" s="76"/>
      <c r="BC41" s="76"/>
      <c r="BD41" s="76"/>
      <c r="BE41" s="76">
        <f t="shared" si="34"/>
        <v>504</v>
      </c>
      <c r="BF41" s="76"/>
      <c r="BG41" s="76" t="s">
        <v>102</v>
      </c>
      <c r="BH41" s="76"/>
      <c r="BI41" s="76">
        <f>I41</f>
        <v>504</v>
      </c>
      <c r="BJ41" s="76"/>
      <c r="BK41" s="76"/>
      <c r="BL41" s="76"/>
      <c r="BM41" s="76"/>
      <c r="BN41" s="78" t="e">
        <f>BI41+BJ41+BK41+BL41+取消单!BN48</f>
        <v>#REF!</v>
      </c>
      <c r="BO41" s="78" t="e">
        <f>取消单!BO48-BI41</f>
        <v>#REF!</v>
      </c>
      <c r="BP41" s="78" t="e">
        <f>取消单!BP48-BJ41</f>
        <v>#REF!</v>
      </c>
      <c r="BQ41" s="78" t="e">
        <f>取消单!BQ48-BK41</f>
        <v>#REF!</v>
      </c>
      <c r="BR41" s="87" t="e">
        <f>取消单!BR48-BL41</f>
        <v>#REF!</v>
      </c>
      <c r="BS41" s="85"/>
      <c r="BT41" s="85"/>
      <c r="BU41" s="1"/>
      <c r="BV41" s="1"/>
      <c r="BW41" s="1"/>
      <c r="BX41" s="1"/>
      <c r="BY41" s="1"/>
      <c r="BZ41" s="1"/>
      <c r="CA41" s="1"/>
      <c r="CB41" s="1"/>
      <c r="CC41" s="1"/>
      <c r="CD41" s="1"/>
      <c r="CE41" s="1"/>
      <c r="CF41" s="1"/>
      <c r="CG41" s="1"/>
      <c r="CH41" s="1"/>
      <c r="CI41" s="1"/>
      <c r="CJ41" s="1"/>
      <c r="CK41" s="1"/>
      <c r="CL41" s="1"/>
      <c r="CM41" s="1"/>
      <c r="CN41" s="1"/>
    </row>
    <row r="42" s="4" customFormat="1" ht="32" customHeight="1" spans="1:92">
      <c r="A42" s="29">
        <v>45516</v>
      </c>
      <c r="B42" s="30" t="s">
        <v>2257</v>
      </c>
      <c r="C42" s="31" t="s">
        <v>183</v>
      </c>
      <c r="D42" s="32">
        <v>4500142712</v>
      </c>
      <c r="E42" s="33" t="s">
        <v>2264</v>
      </c>
      <c r="F42" s="32" t="s">
        <v>2265</v>
      </c>
      <c r="G42" s="13" t="s">
        <v>557</v>
      </c>
      <c r="H42" s="13" t="s">
        <v>5</v>
      </c>
      <c r="I42" s="41">
        <v>504</v>
      </c>
      <c r="J42" s="41">
        <v>0</v>
      </c>
      <c r="K42" s="41">
        <v>8</v>
      </c>
      <c r="L42" s="41">
        <f t="shared" si="0"/>
        <v>63</v>
      </c>
      <c r="M42" s="44">
        <v>45548</v>
      </c>
      <c r="N42" s="44" t="s">
        <v>2260</v>
      </c>
      <c r="O42" s="45" t="s">
        <v>2266</v>
      </c>
      <c r="P42" s="45"/>
      <c r="Q42" s="45"/>
      <c r="R42" s="45"/>
      <c r="S42" s="52" t="s">
        <v>2267</v>
      </c>
      <c r="T42" s="54" t="s">
        <v>2164</v>
      </c>
      <c r="U42" s="54" t="s">
        <v>2268</v>
      </c>
      <c r="V42" s="54"/>
      <c r="W42" s="54"/>
      <c r="X42" s="55" t="s">
        <v>2269</v>
      </c>
      <c r="Y42" s="41" t="s">
        <v>553</v>
      </c>
      <c r="Z42" s="68">
        <v>4.2475</v>
      </c>
      <c r="AA42" s="69">
        <f t="shared" si="35"/>
        <v>2140.74</v>
      </c>
      <c r="AB42" s="41"/>
      <c r="AC42" s="41"/>
      <c r="AD42" s="41"/>
      <c r="AE42" s="70"/>
      <c r="AF42" s="70"/>
      <c r="AG42" s="70"/>
      <c r="AH42" s="70">
        <f t="shared" si="33"/>
        <v>504</v>
      </c>
      <c r="AI42" s="70"/>
      <c r="AJ42" s="70"/>
      <c r="AK42" s="76"/>
      <c r="AL42" s="76">
        <f t="shared" si="38"/>
        <v>504</v>
      </c>
      <c r="AM42" s="76"/>
      <c r="AN42" s="76"/>
      <c r="AO42" s="76"/>
      <c r="AP42" s="76"/>
      <c r="AQ42" s="76"/>
      <c r="AR42" s="76"/>
      <c r="AS42" s="76"/>
      <c r="AT42" s="76"/>
      <c r="AU42" s="76"/>
      <c r="AV42" s="76"/>
      <c r="AW42" s="76">
        <f>I42</f>
        <v>504</v>
      </c>
      <c r="AX42" s="76"/>
      <c r="AY42" s="76"/>
      <c r="AZ42" s="76"/>
      <c r="BA42" s="76"/>
      <c r="BB42" s="76"/>
      <c r="BC42" s="76"/>
      <c r="BD42" s="76"/>
      <c r="BE42" s="76">
        <f t="shared" si="34"/>
        <v>504</v>
      </c>
      <c r="BF42" s="76"/>
      <c r="BG42" s="76" t="s">
        <v>102</v>
      </c>
      <c r="BH42" s="76"/>
      <c r="BI42" s="76"/>
      <c r="BJ42" s="76"/>
      <c r="BK42" s="76"/>
      <c r="BL42" s="76">
        <f>I42</f>
        <v>504</v>
      </c>
      <c r="BM42" s="76"/>
      <c r="BN42" s="78" t="e">
        <f>BI42+BJ42+BK42+BL42+'92107'!#REF!</f>
        <v>#REF!</v>
      </c>
      <c r="BO42" s="78" t="e">
        <f>'92107'!#REF!-BI42</f>
        <v>#REF!</v>
      </c>
      <c r="BP42" s="78" t="e">
        <f>'92107'!#REF!-BJ42</f>
        <v>#REF!</v>
      </c>
      <c r="BQ42" s="78" t="e">
        <f>'92107'!#REF!-BK42</f>
        <v>#REF!</v>
      </c>
      <c r="BR42" s="87" t="e">
        <f>'92107'!#REF!-BL42</f>
        <v>#REF!</v>
      </c>
      <c r="BS42" s="85"/>
      <c r="BT42" s="85"/>
      <c r="BU42" s="1"/>
      <c r="BV42" s="1"/>
      <c r="BW42" s="1"/>
      <c r="BX42" s="1"/>
      <c r="BY42" s="1"/>
      <c r="BZ42" s="1"/>
      <c r="CA42" s="1"/>
      <c r="CB42" s="1"/>
      <c r="CC42" s="1"/>
      <c r="CD42" s="1"/>
      <c r="CE42" s="1"/>
      <c r="CF42" s="1"/>
      <c r="CG42" s="1"/>
      <c r="CH42" s="1"/>
      <c r="CI42" s="1"/>
      <c r="CJ42" s="1"/>
      <c r="CK42" s="1"/>
      <c r="CL42" s="1"/>
      <c r="CM42" s="1"/>
      <c r="CN42" s="1"/>
    </row>
    <row r="43" s="4" customFormat="1" ht="32" customHeight="1" spans="1:92">
      <c r="A43" s="29">
        <v>45516</v>
      </c>
      <c r="B43" s="30" t="s">
        <v>2257</v>
      </c>
      <c r="C43" s="31" t="s">
        <v>183</v>
      </c>
      <c r="D43" s="32">
        <v>4500142712</v>
      </c>
      <c r="E43" s="33" t="s">
        <v>2264</v>
      </c>
      <c r="F43" s="32" t="s">
        <v>2270</v>
      </c>
      <c r="G43" s="13" t="s">
        <v>548</v>
      </c>
      <c r="H43" s="13" t="s">
        <v>4</v>
      </c>
      <c r="I43" s="41">
        <v>504</v>
      </c>
      <c r="J43" s="41">
        <v>0</v>
      </c>
      <c r="K43" s="41">
        <v>8</v>
      </c>
      <c r="L43" s="41">
        <f t="shared" si="0"/>
        <v>63</v>
      </c>
      <c r="M43" s="44">
        <v>45548</v>
      </c>
      <c r="N43" s="44" t="s">
        <v>2260</v>
      </c>
      <c r="O43" s="45" t="s">
        <v>2266</v>
      </c>
      <c r="P43" s="45"/>
      <c r="Q43" s="45"/>
      <c r="R43" s="45"/>
      <c r="S43" s="52" t="s">
        <v>2267</v>
      </c>
      <c r="T43" s="54" t="s">
        <v>2164</v>
      </c>
      <c r="U43" s="54" t="s">
        <v>2268</v>
      </c>
      <c r="V43" s="54"/>
      <c r="W43" s="54"/>
      <c r="X43" s="55" t="s">
        <v>2271</v>
      </c>
      <c r="Y43" s="41" t="s">
        <v>553</v>
      </c>
      <c r="Z43" s="68">
        <v>4.2475</v>
      </c>
      <c r="AA43" s="69">
        <f t="shared" si="35"/>
        <v>2140.74</v>
      </c>
      <c r="AB43" s="41"/>
      <c r="AC43" s="41"/>
      <c r="AD43" s="41"/>
      <c r="AE43" s="70"/>
      <c r="AF43" s="70"/>
      <c r="AG43" s="70"/>
      <c r="AH43" s="70">
        <f t="shared" si="33"/>
        <v>504</v>
      </c>
      <c r="AI43" s="70"/>
      <c r="AJ43" s="70"/>
      <c r="AK43" s="76"/>
      <c r="AL43" s="76">
        <f t="shared" si="38"/>
        <v>504</v>
      </c>
      <c r="AM43" s="76"/>
      <c r="AN43" s="76"/>
      <c r="AO43" s="76"/>
      <c r="AP43" s="76"/>
      <c r="AQ43" s="76"/>
      <c r="AR43" s="76"/>
      <c r="AS43" s="76"/>
      <c r="AT43" s="76"/>
      <c r="AU43" s="76"/>
      <c r="AV43" s="76">
        <f>I43</f>
        <v>504</v>
      </c>
      <c r="AW43" s="76"/>
      <c r="AX43" s="76"/>
      <c r="AY43" s="76"/>
      <c r="AZ43" s="76"/>
      <c r="BA43" s="76"/>
      <c r="BB43" s="76"/>
      <c r="BC43" s="76"/>
      <c r="BD43" s="76"/>
      <c r="BE43" s="76">
        <f t="shared" si="34"/>
        <v>504</v>
      </c>
      <c r="BF43" s="76"/>
      <c r="BG43" s="76" t="s">
        <v>102</v>
      </c>
      <c r="BH43" s="76"/>
      <c r="BI43" s="76"/>
      <c r="BJ43" s="76"/>
      <c r="BK43" s="76">
        <f>I43</f>
        <v>504</v>
      </c>
      <c r="BL43" s="76"/>
      <c r="BM43" s="76"/>
      <c r="BN43" s="78" t="e">
        <f>BI43+BJ43+BK43+BL43+BN42</f>
        <v>#REF!</v>
      </c>
      <c r="BO43" s="78" t="e">
        <f t="shared" ref="BO43:BR43" si="39">BO42-BI43</f>
        <v>#REF!</v>
      </c>
      <c r="BP43" s="78" t="e">
        <f t="shared" si="39"/>
        <v>#REF!</v>
      </c>
      <c r="BQ43" s="78" t="e">
        <f t="shared" si="39"/>
        <v>#REF!</v>
      </c>
      <c r="BR43" s="87" t="e">
        <f t="shared" si="39"/>
        <v>#REF!</v>
      </c>
      <c r="BS43" s="85"/>
      <c r="BT43" s="85"/>
      <c r="BU43" s="1"/>
      <c r="BV43" s="1"/>
      <c r="BW43" s="1"/>
      <c r="BX43" s="1"/>
      <c r="BY43" s="1"/>
      <c r="BZ43" s="1"/>
      <c r="CA43" s="1"/>
      <c r="CB43" s="1"/>
      <c r="CC43" s="1"/>
      <c r="CD43" s="1"/>
      <c r="CE43" s="1"/>
      <c r="CF43" s="1"/>
      <c r="CG43" s="1"/>
      <c r="CH43" s="1"/>
      <c r="CI43" s="1"/>
      <c r="CJ43" s="1"/>
      <c r="CK43" s="1"/>
      <c r="CL43" s="1"/>
      <c r="CM43" s="1"/>
      <c r="CN43" s="1"/>
    </row>
    <row r="44" s="3" customFormat="1" ht="32" customHeight="1" spans="1:245">
      <c r="A44" s="29">
        <v>45516</v>
      </c>
      <c r="B44" s="30" t="s">
        <v>2257</v>
      </c>
      <c r="C44" s="31" t="s">
        <v>183</v>
      </c>
      <c r="D44" s="32">
        <v>4500142712</v>
      </c>
      <c r="E44" s="33" t="s">
        <v>2264</v>
      </c>
      <c r="F44" s="32" t="s">
        <v>2272</v>
      </c>
      <c r="G44" s="24" t="s">
        <v>1560</v>
      </c>
      <c r="H44" s="13" t="s">
        <v>1561</v>
      </c>
      <c r="I44" s="42">
        <v>500</v>
      </c>
      <c r="J44" s="42">
        <v>1</v>
      </c>
      <c r="K44" s="42">
        <v>2</v>
      </c>
      <c r="L44" s="42">
        <f t="shared" si="0"/>
        <v>250</v>
      </c>
      <c r="M44" s="43">
        <v>45548</v>
      </c>
      <c r="N44" s="44" t="s">
        <v>2260</v>
      </c>
      <c r="O44" s="45" t="s">
        <v>2273</v>
      </c>
      <c r="P44" s="45"/>
      <c r="Q44" s="46"/>
      <c r="R44" s="52" t="s">
        <v>2267</v>
      </c>
      <c r="S44" s="54" t="s">
        <v>2164</v>
      </c>
      <c r="T44" s="54" t="s">
        <v>2274</v>
      </c>
      <c r="U44" s="54" t="s">
        <v>2275</v>
      </c>
      <c r="V44" s="52"/>
      <c r="W44" s="60" t="s">
        <v>2276</v>
      </c>
      <c r="X44" s="42" t="s">
        <v>2277</v>
      </c>
      <c r="Y44" s="65">
        <v>7.743</v>
      </c>
      <c r="Z44" s="66">
        <f t="shared" ref="Z44:Z46" si="40">Y44*I44</f>
        <v>3871.5</v>
      </c>
      <c r="AA44" s="42"/>
      <c r="AB44" s="42"/>
      <c r="AC44" s="41"/>
      <c r="AD44" s="67">
        <f t="shared" ref="AD44:AD46" si="41">I44</f>
        <v>500</v>
      </c>
      <c r="AE44" s="67"/>
      <c r="AF44" s="67"/>
      <c r="AG44" s="67"/>
      <c r="AH44" s="67"/>
      <c r="AI44" s="67"/>
      <c r="AJ44" s="74">
        <f t="shared" ref="AJ44:AJ46" si="42">I44</f>
        <v>500</v>
      </c>
      <c r="AK44" s="74"/>
      <c r="AL44" s="74"/>
      <c r="AM44" s="74"/>
      <c r="AN44" s="74"/>
      <c r="AO44" s="74">
        <f>I44</f>
        <v>500</v>
      </c>
      <c r="AP44" s="74"/>
      <c r="AQ44" s="74"/>
      <c r="AR44" s="74"/>
      <c r="AS44" s="74"/>
      <c r="AT44" s="74"/>
      <c r="AU44" s="74"/>
      <c r="AV44" s="74"/>
      <c r="AW44" s="74"/>
      <c r="AX44" s="74"/>
      <c r="AY44" s="74"/>
      <c r="AZ44" s="74"/>
      <c r="BA44" s="74"/>
      <c r="BB44" s="74"/>
      <c r="BC44" s="74"/>
      <c r="BD44" s="74">
        <f t="shared" ref="BD44:BD46" si="43">I44</f>
        <v>500</v>
      </c>
      <c r="BE44" s="74"/>
      <c r="BF44" s="74">
        <f t="shared" ref="BF44:BF46" si="44">I44</f>
        <v>500</v>
      </c>
      <c r="BG44" s="74" t="s">
        <v>102</v>
      </c>
      <c r="BH44" s="74"/>
      <c r="BI44" s="74">
        <f>I44</f>
        <v>500</v>
      </c>
      <c r="BJ44" s="74">
        <f>I44</f>
        <v>500</v>
      </c>
      <c r="BK44" s="74"/>
      <c r="BL44" s="74"/>
      <c r="BM44" s="79"/>
      <c r="BN44" s="74"/>
      <c r="BO44" s="79"/>
      <c r="BP44" s="74"/>
      <c r="BQ44" s="78" t="e">
        <f>BI44+BK44+BM44+BO44+'92108'!#REF!</f>
        <v>#REF!</v>
      </c>
      <c r="BR44" s="87" t="e">
        <f>BJ44+BL44+BN44+BP44+'92108'!#REF!</f>
        <v>#REF!</v>
      </c>
      <c r="BS44" s="85"/>
      <c r="BT44" s="85"/>
      <c r="BU44" s="1"/>
      <c r="BV44" s="1"/>
      <c r="BW44" s="1"/>
      <c r="BX44" s="1"/>
      <c r="BY44" s="1"/>
      <c r="BZ44" s="1"/>
      <c r="CA44" s="1"/>
      <c r="CB44" s="1"/>
      <c r="CC44" s="1"/>
      <c r="CD44" s="1"/>
      <c r="CE44" s="1"/>
      <c r="CF44" s="1"/>
      <c r="CG44" s="1"/>
      <c r="CH44" s="1"/>
      <c r="CI44" s="1"/>
      <c r="CJ44" s="1"/>
      <c r="CK44" s="1"/>
      <c r="CL44" s="1"/>
      <c r="CM44" s="1"/>
      <c r="CN44" s="1"/>
      <c r="CO44" s="82"/>
      <c r="CP44" s="82"/>
      <c r="CQ44" s="82"/>
      <c r="CR44" s="82"/>
      <c r="CS44" s="82"/>
      <c r="CT44" s="82"/>
      <c r="CU44" s="82"/>
      <c r="CV44" s="82"/>
      <c r="CW44" s="82"/>
      <c r="CX44" s="82"/>
      <c r="CY44" s="82"/>
      <c r="CZ44" s="82"/>
      <c r="DA44" s="82"/>
      <c r="DB44" s="82"/>
      <c r="DC44" s="82"/>
      <c r="DD44" s="82"/>
      <c r="DE44" s="82"/>
      <c r="DF44" s="82"/>
      <c r="DG44" s="82"/>
      <c r="DH44" s="82"/>
      <c r="DI44" s="82"/>
      <c r="DJ44" s="82"/>
      <c r="DK44" s="82"/>
      <c r="DL44" s="82"/>
      <c r="DM44" s="82"/>
      <c r="DN44" s="82"/>
      <c r="DO44" s="82"/>
      <c r="DP44" s="82"/>
      <c r="DQ44" s="82"/>
      <c r="DR44" s="82"/>
      <c r="DS44" s="82"/>
      <c r="DT44" s="82"/>
      <c r="DU44" s="82"/>
      <c r="DV44" s="82"/>
      <c r="DW44" s="82"/>
      <c r="DX44" s="82"/>
      <c r="DY44" s="82"/>
      <c r="DZ44" s="82"/>
      <c r="EA44" s="82"/>
      <c r="EB44" s="82"/>
      <c r="EC44" s="82"/>
      <c r="ED44" s="82"/>
      <c r="EE44" s="82"/>
      <c r="EF44" s="82"/>
      <c r="EG44" s="82"/>
      <c r="EH44" s="82"/>
      <c r="EI44" s="82"/>
      <c r="EJ44" s="82"/>
      <c r="EK44" s="82"/>
      <c r="EL44" s="82"/>
      <c r="EM44" s="82"/>
      <c r="EN44" s="82"/>
      <c r="EO44" s="82"/>
      <c r="EP44" s="82"/>
      <c r="EQ44" s="82"/>
      <c r="ER44" s="82"/>
      <c r="ES44" s="82"/>
      <c r="ET44" s="82"/>
      <c r="EU44" s="82"/>
      <c r="EV44" s="82"/>
      <c r="EW44" s="82"/>
      <c r="EX44" s="82"/>
      <c r="EY44" s="82"/>
      <c r="EZ44" s="82"/>
      <c r="FA44" s="82"/>
      <c r="FB44" s="82"/>
      <c r="FC44" s="82"/>
      <c r="FD44" s="82"/>
      <c r="FE44" s="82"/>
      <c r="FF44" s="82"/>
      <c r="FG44" s="82"/>
      <c r="FH44" s="82"/>
      <c r="FI44" s="82"/>
      <c r="FJ44" s="82"/>
      <c r="FK44" s="82"/>
      <c r="FL44" s="82"/>
      <c r="FM44" s="82"/>
      <c r="FN44" s="82"/>
      <c r="FO44" s="82"/>
      <c r="FP44" s="82"/>
      <c r="FQ44" s="82"/>
      <c r="FR44" s="82"/>
      <c r="FS44" s="82"/>
      <c r="FT44" s="82"/>
      <c r="FU44" s="82"/>
      <c r="FV44" s="82"/>
      <c r="FW44" s="82"/>
      <c r="FX44" s="82"/>
      <c r="FY44" s="82"/>
      <c r="FZ44" s="82"/>
      <c r="GA44" s="82"/>
      <c r="GB44" s="82"/>
      <c r="GC44" s="82"/>
      <c r="GD44" s="82"/>
      <c r="GE44" s="82"/>
      <c r="GF44" s="82"/>
      <c r="GG44" s="82"/>
      <c r="GH44" s="82"/>
      <c r="GI44" s="82"/>
      <c r="GJ44" s="82"/>
      <c r="GK44" s="82"/>
      <c r="GL44" s="82"/>
      <c r="GM44" s="82"/>
      <c r="GN44" s="82"/>
      <c r="GO44" s="82"/>
      <c r="GP44" s="82"/>
      <c r="GQ44" s="82"/>
      <c r="GR44" s="82"/>
      <c r="GS44" s="82"/>
      <c r="GT44" s="82"/>
      <c r="GU44" s="82"/>
      <c r="GV44" s="82"/>
      <c r="GW44" s="82"/>
      <c r="GX44" s="82"/>
      <c r="GY44" s="82"/>
      <c r="GZ44" s="82"/>
      <c r="HA44" s="82"/>
      <c r="HB44" s="82"/>
      <c r="HC44" s="82"/>
      <c r="HD44" s="82"/>
      <c r="HE44" s="82"/>
      <c r="HF44" s="82"/>
      <c r="HG44" s="82"/>
      <c r="HH44" s="82"/>
      <c r="HI44" s="82"/>
      <c r="HJ44" s="82"/>
      <c r="HK44" s="82"/>
      <c r="HL44" s="82"/>
      <c r="HM44" s="82"/>
      <c r="HN44" s="82"/>
      <c r="HO44" s="82"/>
      <c r="HP44" s="82"/>
      <c r="HQ44" s="82"/>
      <c r="HR44" s="82"/>
      <c r="HS44" s="82"/>
      <c r="HT44" s="82"/>
      <c r="HU44" s="82"/>
      <c r="HV44" s="82"/>
      <c r="HW44" s="82"/>
      <c r="HX44" s="82"/>
      <c r="HY44" s="82"/>
      <c r="HZ44" s="82"/>
      <c r="IA44" s="82"/>
      <c r="IB44" s="82"/>
      <c r="IC44" s="82"/>
      <c r="ID44" s="82"/>
      <c r="IE44" s="82"/>
      <c r="IF44" s="82"/>
      <c r="IG44" s="82"/>
      <c r="IH44" s="82"/>
      <c r="II44" s="82"/>
      <c r="IJ44" s="82"/>
      <c r="IK44" s="82"/>
    </row>
    <row r="45" s="3" customFormat="1" ht="32" customHeight="1" spans="1:245">
      <c r="A45" s="29">
        <v>45516</v>
      </c>
      <c r="B45" s="30" t="s">
        <v>2257</v>
      </c>
      <c r="C45" s="31" t="s">
        <v>183</v>
      </c>
      <c r="D45" s="32">
        <v>4500142712</v>
      </c>
      <c r="E45" s="33" t="s">
        <v>2278</v>
      </c>
      <c r="F45" s="32" t="s">
        <v>2279</v>
      </c>
      <c r="G45" s="24" t="s">
        <v>1565</v>
      </c>
      <c r="H45" s="13" t="s">
        <v>1566</v>
      </c>
      <c r="I45" s="42">
        <v>500</v>
      </c>
      <c r="J45" s="42">
        <v>1</v>
      </c>
      <c r="K45" s="42">
        <v>2</v>
      </c>
      <c r="L45" s="42">
        <f t="shared" si="0"/>
        <v>250</v>
      </c>
      <c r="M45" s="43">
        <v>45548</v>
      </c>
      <c r="N45" s="44" t="s">
        <v>2260</v>
      </c>
      <c r="O45" s="45" t="s">
        <v>2273</v>
      </c>
      <c r="P45" s="45"/>
      <c r="Q45" s="46"/>
      <c r="R45" s="52" t="s">
        <v>2267</v>
      </c>
      <c r="S45" s="54" t="s">
        <v>2164</v>
      </c>
      <c r="T45" s="54" t="s">
        <v>2274</v>
      </c>
      <c r="U45" s="54" t="s">
        <v>2275</v>
      </c>
      <c r="V45" s="52"/>
      <c r="W45" s="60" t="s">
        <v>2280</v>
      </c>
      <c r="X45" s="42" t="s">
        <v>2277</v>
      </c>
      <c r="Y45" s="65">
        <v>7.743</v>
      </c>
      <c r="Z45" s="66">
        <f t="shared" si="40"/>
        <v>3871.5</v>
      </c>
      <c r="AA45" s="42"/>
      <c r="AB45" s="42"/>
      <c r="AC45" s="41"/>
      <c r="AD45" s="67">
        <f t="shared" si="41"/>
        <v>500</v>
      </c>
      <c r="AE45" s="67"/>
      <c r="AF45" s="67"/>
      <c r="AG45" s="67"/>
      <c r="AH45" s="67"/>
      <c r="AI45" s="67"/>
      <c r="AJ45" s="74">
        <f t="shared" si="42"/>
        <v>500</v>
      </c>
      <c r="AK45" s="74"/>
      <c r="AL45" s="74"/>
      <c r="AM45" s="74"/>
      <c r="AN45" s="74"/>
      <c r="AO45" s="74"/>
      <c r="AP45" s="74"/>
      <c r="AQ45" s="74"/>
      <c r="AR45" s="74">
        <f>I45</f>
        <v>500</v>
      </c>
      <c r="AS45" s="74"/>
      <c r="AT45" s="74"/>
      <c r="AU45" s="74"/>
      <c r="AV45" s="74"/>
      <c r="AW45" s="74"/>
      <c r="AX45" s="74"/>
      <c r="AY45" s="74"/>
      <c r="AZ45" s="74"/>
      <c r="BA45" s="74"/>
      <c r="BB45" s="74"/>
      <c r="BC45" s="74"/>
      <c r="BD45" s="74">
        <f t="shared" si="43"/>
        <v>500</v>
      </c>
      <c r="BE45" s="74"/>
      <c r="BF45" s="74">
        <f t="shared" si="44"/>
        <v>500</v>
      </c>
      <c r="BG45" s="74" t="s">
        <v>102</v>
      </c>
      <c r="BH45" s="74"/>
      <c r="BI45" s="74"/>
      <c r="BJ45" s="74"/>
      <c r="BK45" s="74"/>
      <c r="BL45" s="74"/>
      <c r="BM45" s="79"/>
      <c r="BN45" s="74"/>
      <c r="BO45" s="79">
        <f>I45</f>
        <v>500</v>
      </c>
      <c r="BP45" s="74">
        <f>BO45</f>
        <v>500</v>
      </c>
      <c r="BQ45" s="78" t="e">
        <f>BI45+BK45+BM45+BO45+BQ44</f>
        <v>#REF!</v>
      </c>
      <c r="BR45" s="87" t="e">
        <f>BJ45+BL45+BN45+BP45+BR44</f>
        <v>#REF!</v>
      </c>
      <c r="BS45" s="85"/>
      <c r="BT45" s="85"/>
      <c r="BU45" s="1"/>
      <c r="BV45" s="1"/>
      <c r="BW45" s="1"/>
      <c r="BX45" s="1"/>
      <c r="BY45" s="1"/>
      <c r="BZ45" s="1"/>
      <c r="CA45" s="1"/>
      <c r="CB45" s="1"/>
      <c r="CC45" s="1"/>
      <c r="CD45" s="1"/>
      <c r="CE45" s="1"/>
      <c r="CF45" s="1"/>
      <c r="CG45" s="1"/>
      <c r="CH45" s="1"/>
      <c r="CI45" s="1"/>
      <c r="CJ45" s="1"/>
      <c r="CK45" s="1"/>
      <c r="CL45" s="1"/>
      <c r="CM45" s="1"/>
      <c r="CN45" s="1"/>
      <c r="CO45" s="82"/>
      <c r="CP45" s="82"/>
      <c r="CQ45" s="82"/>
      <c r="CR45" s="82"/>
      <c r="CS45" s="82"/>
      <c r="CT45" s="82"/>
      <c r="CU45" s="82"/>
      <c r="CV45" s="82"/>
      <c r="CW45" s="82"/>
      <c r="CX45" s="82"/>
      <c r="CY45" s="82"/>
      <c r="CZ45" s="82"/>
      <c r="DA45" s="82"/>
      <c r="DB45" s="82"/>
      <c r="DC45" s="82"/>
      <c r="DD45" s="82"/>
      <c r="DE45" s="82"/>
      <c r="DF45" s="82"/>
      <c r="DG45" s="82"/>
      <c r="DH45" s="82"/>
      <c r="DI45" s="82"/>
      <c r="DJ45" s="82"/>
      <c r="DK45" s="82"/>
      <c r="DL45" s="82"/>
      <c r="DM45" s="82"/>
      <c r="DN45" s="82"/>
      <c r="DO45" s="82"/>
      <c r="DP45" s="82"/>
      <c r="DQ45" s="82"/>
      <c r="DR45" s="82"/>
      <c r="DS45" s="82"/>
      <c r="DT45" s="82"/>
      <c r="DU45" s="82"/>
      <c r="DV45" s="82"/>
      <c r="DW45" s="82"/>
      <c r="DX45" s="82"/>
      <c r="DY45" s="82"/>
      <c r="DZ45" s="82"/>
      <c r="EA45" s="82"/>
      <c r="EB45" s="82"/>
      <c r="EC45" s="82"/>
      <c r="ED45" s="82"/>
      <c r="EE45" s="82"/>
      <c r="EF45" s="82"/>
      <c r="EG45" s="82"/>
      <c r="EH45" s="82"/>
      <c r="EI45" s="82"/>
      <c r="EJ45" s="82"/>
      <c r="EK45" s="82"/>
      <c r="EL45" s="82"/>
      <c r="EM45" s="82"/>
      <c r="EN45" s="82"/>
      <c r="EO45" s="82"/>
      <c r="EP45" s="82"/>
      <c r="EQ45" s="82"/>
      <c r="ER45" s="82"/>
      <c r="ES45" s="82"/>
      <c r="ET45" s="82"/>
      <c r="EU45" s="82"/>
      <c r="EV45" s="82"/>
      <c r="EW45" s="82"/>
      <c r="EX45" s="82"/>
      <c r="EY45" s="82"/>
      <c r="EZ45" s="82"/>
      <c r="FA45" s="82"/>
      <c r="FB45" s="82"/>
      <c r="FC45" s="82"/>
      <c r="FD45" s="82"/>
      <c r="FE45" s="82"/>
      <c r="FF45" s="82"/>
      <c r="FG45" s="82"/>
      <c r="FH45" s="82"/>
      <c r="FI45" s="82"/>
      <c r="FJ45" s="82"/>
      <c r="FK45" s="82"/>
      <c r="FL45" s="82"/>
      <c r="FM45" s="82"/>
      <c r="FN45" s="82"/>
      <c r="FO45" s="82"/>
      <c r="FP45" s="82"/>
      <c r="FQ45" s="82"/>
      <c r="FR45" s="82"/>
      <c r="FS45" s="82"/>
      <c r="FT45" s="82"/>
      <c r="FU45" s="82"/>
      <c r="FV45" s="82"/>
      <c r="FW45" s="82"/>
      <c r="FX45" s="82"/>
      <c r="FY45" s="82"/>
      <c r="FZ45" s="82"/>
      <c r="GA45" s="82"/>
      <c r="GB45" s="82"/>
      <c r="GC45" s="82"/>
      <c r="GD45" s="82"/>
      <c r="GE45" s="82"/>
      <c r="GF45" s="82"/>
      <c r="GG45" s="82"/>
      <c r="GH45" s="82"/>
      <c r="GI45" s="82"/>
      <c r="GJ45" s="82"/>
      <c r="GK45" s="82"/>
      <c r="GL45" s="82"/>
      <c r="GM45" s="82"/>
      <c r="GN45" s="82"/>
      <c r="GO45" s="82"/>
      <c r="GP45" s="82"/>
      <c r="GQ45" s="82"/>
      <c r="GR45" s="82"/>
      <c r="GS45" s="82"/>
      <c r="GT45" s="82"/>
      <c r="GU45" s="82"/>
      <c r="GV45" s="82"/>
      <c r="GW45" s="82"/>
      <c r="GX45" s="82"/>
      <c r="GY45" s="82"/>
      <c r="GZ45" s="82"/>
      <c r="HA45" s="82"/>
      <c r="HB45" s="82"/>
      <c r="HC45" s="82"/>
      <c r="HD45" s="82"/>
      <c r="HE45" s="82"/>
      <c r="HF45" s="82"/>
      <c r="HG45" s="82"/>
      <c r="HH45" s="82"/>
      <c r="HI45" s="82"/>
      <c r="HJ45" s="82"/>
      <c r="HK45" s="82"/>
      <c r="HL45" s="82"/>
      <c r="HM45" s="82"/>
      <c r="HN45" s="82"/>
      <c r="HO45" s="82"/>
      <c r="HP45" s="82"/>
      <c r="HQ45" s="82"/>
      <c r="HR45" s="82"/>
      <c r="HS45" s="82"/>
      <c r="HT45" s="82"/>
      <c r="HU45" s="82"/>
      <c r="HV45" s="82"/>
      <c r="HW45" s="82"/>
      <c r="HX45" s="82"/>
      <c r="HY45" s="82"/>
      <c r="HZ45" s="82"/>
      <c r="IA45" s="82"/>
      <c r="IB45" s="82"/>
      <c r="IC45" s="82"/>
      <c r="ID45" s="82"/>
      <c r="IE45" s="82"/>
      <c r="IF45" s="82"/>
      <c r="IG45" s="82"/>
      <c r="IH45" s="82"/>
      <c r="II45" s="82"/>
      <c r="IJ45" s="82"/>
      <c r="IK45" s="82"/>
    </row>
    <row r="46" s="3" customFormat="1" ht="32" customHeight="1" spans="1:245">
      <c r="A46" s="29">
        <v>45516</v>
      </c>
      <c r="B46" s="30" t="s">
        <v>2257</v>
      </c>
      <c r="C46" s="31" t="s">
        <v>183</v>
      </c>
      <c r="D46" s="32">
        <v>4500142712</v>
      </c>
      <c r="E46" s="33" t="s">
        <v>2278</v>
      </c>
      <c r="F46" s="32" t="s">
        <v>2281</v>
      </c>
      <c r="G46" s="24" t="s">
        <v>1553</v>
      </c>
      <c r="H46" s="13" t="s">
        <v>1554</v>
      </c>
      <c r="I46" s="42">
        <v>500</v>
      </c>
      <c r="J46" s="42">
        <v>1</v>
      </c>
      <c r="K46" s="42">
        <v>2</v>
      </c>
      <c r="L46" s="42">
        <f t="shared" si="0"/>
        <v>250</v>
      </c>
      <c r="M46" s="43">
        <v>45548</v>
      </c>
      <c r="N46" s="44" t="s">
        <v>2260</v>
      </c>
      <c r="O46" s="45" t="s">
        <v>2273</v>
      </c>
      <c r="P46" s="45"/>
      <c r="Q46" s="46"/>
      <c r="R46" s="52" t="s">
        <v>2267</v>
      </c>
      <c r="S46" s="54" t="s">
        <v>2164</v>
      </c>
      <c r="T46" s="54" t="s">
        <v>2274</v>
      </c>
      <c r="U46" s="54" t="s">
        <v>2275</v>
      </c>
      <c r="V46" s="52"/>
      <c r="W46" s="60" t="s">
        <v>2282</v>
      </c>
      <c r="X46" s="42" t="s">
        <v>2277</v>
      </c>
      <c r="Y46" s="65">
        <v>7.743</v>
      </c>
      <c r="Z46" s="66">
        <f t="shared" si="40"/>
        <v>3871.5</v>
      </c>
      <c r="AA46" s="42"/>
      <c r="AB46" s="42"/>
      <c r="AC46" s="41"/>
      <c r="AD46" s="67">
        <f t="shared" si="41"/>
        <v>500</v>
      </c>
      <c r="AE46" s="67"/>
      <c r="AF46" s="67"/>
      <c r="AG46" s="67"/>
      <c r="AH46" s="67"/>
      <c r="AI46" s="67"/>
      <c r="AJ46" s="74">
        <f t="shared" si="42"/>
        <v>500</v>
      </c>
      <c r="AK46" s="74"/>
      <c r="AL46" s="74"/>
      <c r="AM46" s="74"/>
      <c r="AN46" s="74"/>
      <c r="AO46" s="74"/>
      <c r="AP46" s="74">
        <f>I46</f>
        <v>500</v>
      </c>
      <c r="AQ46" s="74"/>
      <c r="AR46" s="74"/>
      <c r="AS46" s="74"/>
      <c r="AT46" s="74"/>
      <c r="AU46" s="74"/>
      <c r="AV46" s="74"/>
      <c r="AW46" s="74"/>
      <c r="AX46" s="74"/>
      <c r="AY46" s="74"/>
      <c r="AZ46" s="74"/>
      <c r="BA46" s="74"/>
      <c r="BB46" s="74"/>
      <c r="BC46" s="74"/>
      <c r="BD46" s="74">
        <f t="shared" si="43"/>
        <v>500</v>
      </c>
      <c r="BE46" s="74"/>
      <c r="BF46" s="74">
        <f t="shared" si="44"/>
        <v>500</v>
      </c>
      <c r="BG46" s="74" t="s">
        <v>102</v>
      </c>
      <c r="BH46" s="74"/>
      <c r="BI46" s="74"/>
      <c r="BJ46" s="74"/>
      <c r="BK46" s="74">
        <f t="shared" ref="BK46:BK52" si="45">I46</f>
        <v>500</v>
      </c>
      <c r="BL46" s="74">
        <f>BK46</f>
        <v>500</v>
      </c>
      <c r="BM46" s="79"/>
      <c r="BN46" s="74"/>
      <c r="BO46" s="79"/>
      <c r="BP46" s="74"/>
      <c r="BQ46" s="78" t="e">
        <f>BI46+BK46+BM46+BO46+BQ45</f>
        <v>#REF!</v>
      </c>
      <c r="BR46" s="87" t="e">
        <f>BJ46+BL46+BN46+BP46+BR45</f>
        <v>#REF!</v>
      </c>
      <c r="BS46" s="85"/>
      <c r="BT46" s="85"/>
      <c r="BU46" s="1"/>
      <c r="BV46" s="1"/>
      <c r="BW46" s="1"/>
      <c r="BX46" s="1"/>
      <c r="BY46" s="1"/>
      <c r="BZ46" s="1"/>
      <c r="CA46" s="1"/>
      <c r="CB46" s="1"/>
      <c r="CC46" s="1"/>
      <c r="CD46" s="1"/>
      <c r="CE46" s="1"/>
      <c r="CF46" s="1"/>
      <c r="CG46" s="1"/>
      <c r="CH46" s="1"/>
      <c r="CI46" s="1"/>
      <c r="CJ46" s="1"/>
      <c r="CK46" s="1"/>
      <c r="CL46" s="1"/>
      <c r="CM46" s="1"/>
      <c r="CN46" s="1"/>
      <c r="CO46" s="82"/>
      <c r="CP46" s="82"/>
      <c r="CQ46" s="82"/>
      <c r="CR46" s="82"/>
      <c r="CS46" s="82"/>
      <c r="CT46" s="82"/>
      <c r="CU46" s="82"/>
      <c r="CV46" s="82"/>
      <c r="CW46" s="82"/>
      <c r="CX46" s="82"/>
      <c r="CY46" s="82"/>
      <c r="CZ46" s="82"/>
      <c r="DA46" s="82"/>
      <c r="DB46" s="82"/>
      <c r="DC46" s="82"/>
      <c r="DD46" s="82"/>
      <c r="DE46" s="82"/>
      <c r="DF46" s="82"/>
      <c r="DG46" s="82"/>
      <c r="DH46" s="82"/>
      <c r="DI46" s="82"/>
      <c r="DJ46" s="82"/>
      <c r="DK46" s="82"/>
      <c r="DL46" s="82"/>
      <c r="DM46" s="82"/>
      <c r="DN46" s="82"/>
      <c r="DO46" s="82"/>
      <c r="DP46" s="82"/>
      <c r="DQ46" s="82"/>
      <c r="DR46" s="82"/>
      <c r="DS46" s="82"/>
      <c r="DT46" s="82"/>
      <c r="DU46" s="82"/>
      <c r="DV46" s="82"/>
      <c r="DW46" s="82"/>
      <c r="DX46" s="82"/>
      <c r="DY46" s="82"/>
      <c r="DZ46" s="82"/>
      <c r="EA46" s="82"/>
      <c r="EB46" s="82"/>
      <c r="EC46" s="82"/>
      <c r="ED46" s="82"/>
      <c r="EE46" s="82"/>
      <c r="EF46" s="82"/>
      <c r="EG46" s="82"/>
      <c r="EH46" s="82"/>
      <c r="EI46" s="82"/>
      <c r="EJ46" s="82"/>
      <c r="EK46" s="82"/>
      <c r="EL46" s="82"/>
      <c r="EM46" s="82"/>
      <c r="EN46" s="82"/>
      <c r="EO46" s="82"/>
      <c r="EP46" s="82"/>
      <c r="EQ46" s="82"/>
      <c r="ER46" s="82"/>
      <c r="ES46" s="82"/>
      <c r="ET46" s="82"/>
      <c r="EU46" s="82"/>
      <c r="EV46" s="82"/>
      <c r="EW46" s="82"/>
      <c r="EX46" s="82"/>
      <c r="EY46" s="82"/>
      <c r="EZ46" s="82"/>
      <c r="FA46" s="82"/>
      <c r="FB46" s="82"/>
      <c r="FC46" s="82"/>
      <c r="FD46" s="82"/>
      <c r="FE46" s="82"/>
      <c r="FF46" s="82"/>
      <c r="FG46" s="82"/>
      <c r="FH46" s="82"/>
      <c r="FI46" s="82"/>
      <c r="FJ46" s="82"/>
      <c r="FK46" s="82"/>
      <c r="FL46" s="82"/>
      <c r="FM46" s="82"/>
      <c r="FN46" s="82"/>
      <c r="FO46" s="82"/>
      <c r="FP46" s="82"/>
      <c r="FQ46" s="82"/>
      <c r="FR46" s="82"/>
      <c r="FS46" s="82"/>
      <c r="FT46" s="82"/>
      <c r="FU46" s="82"/>
      <c r="FV46" s="82"/>
      <c r="FW46" s="82"/>
      <c r="FX46" s="82"/>
      <c r="FY46" s="82"/>
      <c r="FZ46" s="82"/>
      <c r="GA46" s="82"/>
      <c r="GB46" s="82"/>
      <c r="GC46" s="82"/>
      <c r="GD46" s="82"/>
      <c r="GE46" s="82"/>
      <c r="GF46" s="82"/>
      <c r="GG46" s="82"/>
      <c r="GH46" s="82"/>
      <c r="GI46" s="82"/>
      <c r="GJ46" s="82"/>
      <c r="GK46" s="82"/>
      <c r="GL46" s="82"/>
      <c r="GM46" s="82"/>
      <c r="GN46" s="82"/>
      <c r="GO46" s="82"/>
      <c r="GP46" s="82"/>
      <c r="GQ46" s="82"/>
      <c r="GR46" s="82"/>
      <c r="GS46" s="82"/>
      <c r="GT46" s="82"/>
      <c r="GU46" s="82"/>
      <c r="GV46" s="82"/>
      <c r="GW46" s="82"/>
      <c r="GX46" s="82"/>
      <c r="GY46" s="82"/>
      <c r="GZ46" s="82"/>
      <c r="HA46" s="82"/>
      <c r="HB46" s="82"/>
      <c r="HC46" s="82"/>
      <c r="HD46" s="82"/>
      <c r="HE46" s="82"/>
      <c r="HF46" s="82"/>
      <c r="HG46" s="82"/>
      <c r="HH46" s="82"/>
      <c r="HI46" s="82"/>
      <c r="HJ46" s="82"/>
      <c r="HK46" s="82"/>
      <c r="HL46" s="82"/>
      <c r="HM46" s="82"/>
      <c r="HN46" s="82"/>
      <c r="HO46" s="82"/>
      <c r="HP46" s="82"/>
      <c r="HQ46" s="82"/>
      <c r="HR46" s="82"/>
      <c r="HS46" s="82"/>
      <c r="HT46" s="82"/>
      <c r="HU46" s="82"/>
      <c r="HV46" s="82"/>
      <c r="HW46" s="82"/>
      <c r="HX46" s="82"/>
      <c r="HY46" s="82"/>
      <c r="HZ46" s="82"/>
      <c r="IA46" s="82"/>
      <c r="IB46" s="82"/>
      <c r="IC46" s="82"/>
      <c r="ID46" s="82"/>
      <c r="IE46" s="82"/>
      <c r="IF46" s="82"/>
      <c r="IG46" s="82"/>
      <c r="IH46" s="82"/>
      <c r="II46" s="82"/>
      <c r="IJ46" s="82"/>
      <c r="IK46" s="82"/>
    </row>
    <row r="47" s="4" customFormat="1" ht="32" customHeight="1" spans="1:92">
      <c r="A47" s="29">
        <v>45513</v>
      </c>
      <c r="B47" s="30" t="s">
        <v>2283</v>
      </c>
      <c r="C47" s="31" t="s">
        <v>834</v>
      </c>
      <c r="D47" s="32">
        <v>4500142610</v>
      </c>
      <c r="E47" s="33" t="s">
        <v>2284</v>
      </c>
      <c r="F47" s="32" t="s">
        <v>2285</v>
      </c>
      <c r="G47" s="13" t="s">
        <v>273</v>
      </c>
      <c r="H47" s="13" t="s">
        <v>2</v>
      </c>
      <c r="I47" s="41">
        <v>496</v>
      </c>
      <c r="J47" s="41">
        <v>0</v>
      </c>
      <c r="K47" s="41">
        <v>8</v>
      </c>
      <c r="L47" s="41">
        <f t="shared" si="0"/>
        <v>62</v>
      </c>
      <c r="M47" s="44">
        <v>45545</v>
      </c>
      <c r="N47" s="44" t="s">
        <v>2260</v>
      </c>
      <c r="O47" s="49" t="s">
        <v>2286</v>
      </c>
      <c r="P47" s="45"/>
      <c r="Q47" s="45"/>
      <c r="R47" s="45"/>
      <c r="S47" s="52" t="s">
        <v>2163</v>
      </c>
      <c r="T47" s="54" t="s">
        <v>2164</v>
      </c>
      <c r="U47" s="54" t="s">
        <v>2287</v>
      </c>
      <c r="V47" s="54"/>
      <c r="W47" s="54"/>
      <c r="X47" s="55" t="s">
        <v>2288</v>
      </c>
      <c r="Y47" s="41" t="s">
        <v>2289</v>
      </c>
      <c r="Z47" s="68">
        <v>4.2589</v>
      </c>
      <c r="AA47" s="69">
        <f t="shared" ref="AA47:AA62" si="46">Z47*I47</f>
        <v>2112.4144</v>
      </c>
      <c r="AB47" s="41"/>
      <c r="AC47" s="41"/>
      <c r="AD47" s="41"/>
      <c r="AE47" s="70"/>
      <c r="AF47" s="70"/>
      <c r="AG47" s="70"/>
      <c r="AH47" s="70">
        <f>I47</f>
        <v>496</v>
      </c>
      <c r="AI47" s="70"/>
      <c r="AJ47" s="70"/>
      <c r="AK47" s="76"/>
      <c r="AL47" s="76">
        <f t="shared" ref="AL47:AL49" si="47">I47</f>
        <v>496</v>
      </c>
      <c r="AM47" s="76"/>
      <c r="AN47" s="76"/>
      <c r="AO47" s="76"/>
      <c r="AP47" s="76"/>
      <c r="AQ47" s="76"/>
      <c r="AR47" s="76"/>
      <c r="AS47" s="76"/>
      <c r="AT47" s="76">
        <f>I47</f>
        <v>496</v>
      </c>
      <c r="AU47" s="76"/>
      <c r="AV47" s="76"/>
      <c r="AW47" s="76"/>
      <c r="AX47" s="76"/>
      <c r="AY47" s="76"/>
      <c r="AZ47" s="76"/>
      <c r="BA47" s="76"/>
      <c r="BB47" s="76"/>
      <c r="BC47" s="76"/>
      <c r="BD47" s="76"/>
      <c r="BE47" s="76">
        <f t="shared" ref="BE47:BE62" si="48">I47</f>
        <v>496</v>
      </c>
      <c r="BF47" s="76"/>
      <c r="BG47" s="76" t="s">
        <v>102</v>
      </c>
      <c r="BH47" s="76"/>
      <c r="BI47" s="76">
        <f>I47</f>
        <v>496</v>
      </c>
      <c r="BJ47" s="76"/>
      <c r="BK47" s="76"/>
      <c r="BL47" s="76"/>
      <c r="BM47" s="76"/>
      <c r="BN47" s="78" t="e">
        <f>BI47+BJ47+BK47+BL47+'92107'!#REF!</f>
        <v>#REF!</v>
      </c>
      <c r="BO47" s="78" t="e">
        <f>'92107'!#REF!-BI47</f>
        <v>#REF!</v>
      </c>
      <c r="BP47" s="78" t="e">
        <f>'92107'!#REF!-BJ47</f>
        <v>#REF!</v>
      </c>
      <c r="BQ47" s="78" t="e">
        <f>'92107'!#REF!-BK47</f>
        <v>#REF!</v>
      </c>
      <c r="BR47" s="87" t="e">
        <f>'92107'!#REF!-BL47</f>
        <v>#REF!</v>
      </c>
      <c r="BS47" s="85"/>
      <c r="BT47" s="85"/>
      <c r="BU47" s="1"/>
      <c r="BV47" s="1"/>
      <c r="BW47" s="1"/>
      <c r="BX47" s="1"/>
      <c r="BY47" s="1"/>
      <c r="BZ47" s="1"/>
      <c r="CA47" s="1"/>
      <c r="CB47" s="1"/>
      <c r="CC47" s="1"/>
      <c r="CD47" s="1"/>
      <c r="CE47" s="1"/>
      <c r="CF47" s="1"/>
      <c r="CG47" s="1"/>
      <c r="CH47" s="1"/>
      <c r="CI47" s="1"/>
      <c r="CJ47" s="1"/>
      <c r="CK47" s="1"/>
      <c r="CL47" s="1"/>
      <c r="CM47" s="1"/>
      <c r="CN47" s="1"/>
    </row>
    <row r="48" s="4" customFormat="1" ht="32" customHeight="1" spans="1:92">
      <c r="A48" s="29">
        <v>45513</v>
      </c>
      <c r="B48" s="30" t="s">
        <v>2283</v>
      </c>
      <c r="C48" s="31" t="s">
        <v>834</v>
      </c>
      <c r="D48" s="32">
        <v>4500142610</v>
      </c>
      <c r="E48" s="33" t="s">
        <v>2284</v>
      </c>
      <c r="F48" s="32" t="s">
        <v>2290</v>
      </c>
      <c r="G48" s="13" t="s">
        <v>557</v>
      </c>
      <c r="H48" s="13" t="s">
        <v>5</v>
      </c>
      <c r="I48" s="41">
        <v>504</v>
      </c>
      <c r="J48" s="41">
        <v>0</v>
      </c>
      <c r="K48" s="41">
        <v>8</v>
      </c>
      <c r="L48" s="41">
        <f t="shared" si="0"/>
        <v>63</v>
      </c>
      <c r="M48" s="44">
        <v>45545</v>
      </c>
      <c r="N48" s="44" t="s">
        <v>2260</v>
      </c>
      <c r="O48" s="49" t="s">
        <v>2286</v>
      </c>
      <c r="P48" s="45"/>
      <c r="Q48" s="45"/>
      <c r="R48" s="45"/>
      <c r="S48" s="52" t="s">
        <v>2163</v>
      </c>
      <c r="T48" s="54" t="s">
        <v>2164</v>
      </c>
      <c r="U48" s="54" t="s">
        <v>2287</v>
      </c>
      <c r="V48" s="54"/>
      <c r="W48" s="54"/>
      <c r="X48" s="55" t="s">
        <v>2291</v>
      </c>
      <c r="Y48" s="41" t="s">
        <v>2289</v>
      </c>
      <c r="Z48" s="68">
        <v>4.2475</v>
      </c>
      <c r="AA48" s="69">
        <f t="shared" si="46"/>
        <v>2140.74</v>
      </c>
      <c r="AB48" s="41"/>
      <c r="AC48" s="41"/>
      <c r="AD48" s="41"/>
      <c r="AE48" s="70"/>
      <c r="AF48" s="70"/>
      <c r="AG48" s="70"/>
      <c r="AH48" s="70">
        <f>I48</f>
        <v>504</v>
      </c>
      <c r="AI48" s="70"/>
      <c r="AJ48" s="70"/>
      <c r="AK48" s="76"/>
      <c r="AL48" s="76">
        <f t="shared" si="47"/>
        <v>504</v>
      </c>
      <c r="AM48" s="76"/>
      <c r="AN48" s="76"/>
      <c r="AO48" s="76"/>
      <c r="AP48" s="76"/>
      <c r="AQ48" s="76"/>
      <c r="AR48" s="76"/>
      <c r="AS48" s="76"/>
      <c r="AT48" s="76"/>
      <c r="AU48" s="76"/>
      <c r="AV48" s="76"/>
      <c r="AW48" s="76">
        <f>I48</f>
        <v>504</v>
      </c>
      <c r="AX48" s="76"/>
      <c r="AY48" s="76"/>
      <c r="AZ48" s="76"/>
      <c r="BA48" s="76"/>
      <c r="BB48" s="76"/>
      <c r="BC48" s="76"/>
      <c r="BD48" s="76"/>
      <c r="BE48" s="76">
        <f t="shared" si="48"/>
        <v>504</v>
      </c>
      <c r="BF48" s="76"/>
      <c r="BG48" s="76" t="s">
        <v>102</v>
      </c>
      <c r="BH48" s="76"/>
      <c r="BI48" s="76"/>
      <c r="BJ48" s="76"/>
      <c r="BK48" s="76"/>
      <c r="BL48" s="76">
        <f>I48</f>
        <v>504</v>
      </c>
      <c r="BM48" s="76"/>
      <c r="BN48" s="78" t="e">
        <f t="shared" ref="BN48:BN57" si="49">BI48+BJ48+BK48+BL48+BN47</f>
        <v>#REF!</v>
      </c>
      <c r="BO48" s="78" t="e">
        <f t="shared" ref="BO48:BR48" si="50">BO47-BI48</f>
        <v>#REF!</v>
      </c>
      <c r="BP48" s="78" t="e">
        <f t="shared" si="50"/>
        <v>#REF!</v>
      </c>
      <c r="BQ48" s="78" t="e">
        <f t="shared" si="50"/>
        <v>#REF!</v>
      </c>
      <c r="BR48" s="87" t="e">
        <f t="shared" si="50"/>
        <v>#REF!</v>
      </c>
      <c r="BS48" s="85"/>
      <c r="BT48" s="85"/>
      <c r="BU48" s="1"/>
      <c r="BV48" s="1"/>
      <c r="BW48" s="1"/>
      <c r="BX48" s="1"/>
      <c r="BY48" s="1"/>
      <c r="BZ48" s="1"/>
      <c r="CA48" s="1"/>
      <c r="CB48" s="1"/>
      <c r="CC48" s="1"/>
      <c r="CD48" s="1"/>
      <c r="CE48" s="1"/>
      <c r="CF48" s="1"/>
      <c r="CG48" s="1"/>
      <c r="CH48" s="1"/>
      <c r="CI48" s="1"/>
      <c r="CJ48" s="1"/>
      <c r="CK48" s="1"/>
      <c r="CL48" s="1"/>
      <c r="CM48" s="1"/>
      <c r="CN48" s="1"/>
    </row>
    <row r="49" s="4" customFormat="1" ht="32" customHeight="1" spans="1:92">
      <c r="A49" s="29">
        <v>45513</v>
      </c>
      <c r="B49" s="30" t="s">
        <v>2283</v>
      </c>
      <c r="C49" s="31" t="s">
        <v>834</v>
      </c>
      <c r="D49" s="32">
        <v>4500142613</v>
      </c>
      <c r="E49" s="33" t="s">
        <v>2292</v>
      </c>
      <c r="F49" s="32" t="s">
        <v>2293</v>
      </c>
      <c r="G49" s="13" t="s">
        <v>548</v>
      </c>
      <c r="H49" s="13" t="s">
        <v>4</v>
      </c>
      <c r="I49" s="41">
        <v>504</v>
      </c>
      <c r="J49" s="41">
        <v>0</v>
      </c>
      <c r="K49" s="41">
        <v>8</v>
      </c>
      <c r="L49" s="41">
        <f t="shared" si="0"/>
        <v>63</v>
      </c>
      <c r="M49" s="44">
        <v>45558</v>
      </c>
      <c r="N49" s="44" t="s">
        <v>2260</v>
      </c>
      <c r="O49" s="45" t="s">
        <v>2139</v>
      </c>
      <c r="P49" s="45"/>
      <c r="Q49" s="45"/>
      <c r="R49" s="45"/>
      <c r="S49" s="52" t="s">
        <v>2294</v>
      </c>
      <c r="T49" s="54" t="s">
        <v>2164</v>
      </c>
      <c r="U49" s="54" t="s">
        <v>2295</v>
      </c>
      <c r="V49" s="54"/>
      <c r="W49" s="54"/>
      <c r="X49" s="55" t="s">
        <v>2296</v>
      </c>
      <c r="Y49" s="41" t="s">
        <v>2289</v>
      </c>
      <c r="Z49" s="68">
        <v>4.0921</v>
      </c>
      <c r="AA49" s="69">
        <f t="shared" si="46"/>
        <v>2062.4184</v>
      </c>
      <c r="AB49" s="41"/>
      <c r="AC49" s="41"/>
      <c r="AD49" s="41"/>
      <c r="AE49" s="70"/>
      <c r="AF49" s="70">
        <f>I49</f>
        <v>504</v>
      </c>
      <c r="AG49" s="70"/>
      <c r="AH49" s="70"/>
      <c r="AI49" s="70"/>
      <c r="AJ49" s="70"/>
      <c r="AK49" s="76"/>
      <c r="AL49" s="76">
        <f t="shared" si="47"/>
        <v>504</v>
      </c>
      <c r="AM49" s="76"/>
      <c r="AN49" s="76"/>
      <c r="AO49" s="76"/>
      <c r="AP49" s="76"/>
      <c r="AQ49" s="76"/>
      <c r="AR49" s="76"/>
      <c r="AS49" s="76"/>
      <c r="AT49" s="76"/>
      <c r="AU49" s="76"/>
      <c r="AV49" s="76">
        <f>I49</f>
        <v>504</v>
      </c>
      <c r="AW49" s="76"/>
      <c r="AX49" s="76"/>
      <c r="AY49" s="76"/>
      <c r="AZ49" s="76"/>
      <c r="BA49" s="76"/>
      <c r="BB49" s="76"/>
      <c r="BC49" s="76"/>
      <c r="BD49" s="76"/>
      <c r="BE49" s="76">
        <f t="shared" si="48"/>
        <v>504</v>
      </c>
      <c r="BF49" s="76"/>
      <c r="BG49" s="76" t="s">
        <v>102</v>
      </c>
      <c r="BH49" s="76"/>
      <c r="BI49" s="76"/>
      <c r="BJ49" s="76"/>
      <c r="BK49" s="76">
        <f t="shared" si="45"/>
        <v>504</v>
      </c>
      <c r="BL49" s="76"/>
      <c r="BM49" s="76"/>
      <c r="BN49" s="78" t="e">
        <f t="shared" si="49"/>
        <v>#REF!</v>
      </c>
      <c r="BO49" s="78" t="e">
        <f t="shared" ref="BO49:BR49" si="51">BO48-BI49</f>
        <v>#REF!</v>
      </c>
      <c r="BP49" s="78" t="e">
        <f t="shared" si="51"/>
        <v>#REF!</v>
      </c>
      <c r="BQ49" s="78" t="e">
        <f t="shared" si="51"/>
        <v>#REF!</v>
      </c>
      <c r="BR49" s="87" t="e">
        <f t="shared" si="51"/>
        <v>#REF!</v>
      </c>
      <c r="BS49" s="85"/>
      <c r="BT49" s="85"/>
      <c r="BU49" s="1"/>
      <c r="BV49" s="1"/>
      <c r="BW49" s="1"/>
      <c r="BX49" s="1"/>
      <c r="BY49" s="1"/>
      <c r="BZ49" s="1"/>
      <c r="CA49" s="1"/>
      <c r="CB49" s="1"/>
      <c r="CC49" s="1"/>
      <c r="CD49" s="1"/>
      <c r="CE49" s="1"/>
      <c r="CF49" s="1"/>
      <c r="CG49" s="1"/>
      <c r="CH49" s="1"/>
      <c r="CI49" s="1"/>
      <c r="CJ49" s="1"/>
      <c r="CK49" s="1"/>
      <c r="CL49" s="1"/>
      <c r="CM49" s="1"/>
      <c r="CN49" s="1"/>
    </row>
    <row r="50" s="4" customFormat="1" ht="32" customHeight="1" spans="1:92">
      <c r="A50" s="29">
        <v>45526</v>
      </c>
      <c r="B50" s="30" t="s">
        <v>270</v>
      </c>
      <c r="C50" s="31" t="s">
        <v>119</v>
      </c>
      <c r="D50" s="32">
        <v>4500143709</v>
      </c>
      <c r="E50" s="33" t="s">
        <v>2297</v>
      </c>
      <c r="F50" s="32" t="s">
        <v>2298</v>
      </c>
      <c r="G50" s="13" t="s">
        <v>557</v>
      </c>
      <c r="H50" s="13" t="s">
        <v>5</v>
      </c>
      <c r="I50" s="41">
        <v>696</v>
      </c>
      <c r="J50" s="41">
        <v>0</v>
      </c>
      <c r="K50" s="41">
        <v>8</v>
      </c>
      <c r="L50" s="41">
        <f t="shared" si="0"/>
        <v>87</v>
      </c>
      <c r="M50" s="44">
        <v>45576</v>
      </c>
      <c r="N50" s="44" t="s">
        <v>2299</v>
      </c>
      <c r="O50" s="45" t="s">
        <v>2139</v>
      </c>
      <c r="P50" s="45"/>
      <c r="Q50" s="45"/>
      <c r="R50" s="45"/>
      <c r="S50" s="52" t="s">
        <v>2300</v>
      </c>
      <c r="T50" s="54" t="s">
        <v>2164</v>
      </c>
      <c r="U50" s="54" t="s">
        <v>2301</v>
      </c>
      <c r="V50" s="54"/>
      <c r="W50" s="54"/>
      <c r="X50" s="55" t="s">
        <v>2302</v>
      </c>
      <c r="Y50" s="41" t="s">
        <v>113</v>
      </c>
      <c r="Z50" s="68">
        <v>4.2475</v>
      </c>
      <c r="AA50" s="69">
        <f t="shared" si="46"/>
        <v>2956.26</v>
      </c>
      <c r="AB50" s="41"/>
      <c r="AC50" s="41"/>
      <c r="AD50" s="41"/>
      <c r="AE50" s="70">
        <f t="shared" ref="AE50:AE62" si="52">I50</f>
        <v>696</v>
      </c>
      <c r="AF50" s="70"/>
      <c r="AG50" s="70"/>
      <c r="AH50" s="70"/>
      <c r="AI50" s="70"/>
      <c r="AJ50" s="70"/>
      <c r="AK50" s="76">
        <f t="shared" ref="AK50:AK62" si="53">I50</f>
        <v>696</v>
      </c>
      <c r="AL50" s="76"/>
      <c r="AM50" s="76"/>
      <c r="AN50" s="76"/>
      <c r="AO50" s="76"/>
      <c r="AP50" s="76"/>
      <c r="AQ50" s="76"/>
      <c r="AR50" s="76"/>
      <c r="AS50" s="76">
        <f>I50</f>
        <v>696</v>
      </c>
      <c r="AT50" s="76"/>
      <c r="AU50" s="76"/>
      <c r="AV50" s="76"/>
      <c r="AW50" s="76"/>
      <c r="AX50" s="76"/>
      <c r="AY50" s="76"/>
      <c r="AZ50" s="76"/>
      <c r="BA50" s="76"/>
      <c r="BB50" s="76"/>
      <c r="BC50" s="76"/>
      <c r="BD50" s="76"/>
      <c r="BE50" s="76">
        <f t="shared" si="48"/>
        <v>696</v>
      </c>
      <c r="BF50" s="76"/>
      <c r="BG50" s="76" t="s">
        <v>102</v>
      </c>
      <c r="BH50" s="76"/>
      <c r="BI50" s="76"/>
      <c r="BJ50" s="76"/>
      <c r="BK50" s="76"/>
      <c r="BL50" s="76">
        <f>I50</f>
        <v>696</v>
      </c>
      <c r="BM50" s="76"/>
      <c r="BN50" s="78" t="e">
        <f>BI50+BJ50+BK50+BL50+'92107'!#REF!</f>
        <v>#REF!</v>
      </c>
      <c r="BO50" s="78" t="e">
        <f>'92107'!#REF!-BI50</f>
        <v>#REF!</v>
      </c>
      <c r="BP50" s="78" t="e">
        <f>'92107'!#REF!-BJ50</f>
        <v>#REF!</v>
      </c>
      <c r="BQ50" s="78" t="e">
        <f>'92107'!#REF!-BK50</f>
        <v>#REF!</v>
      </c>
      <c r="BR50" s="87" t="e">
        <f>'92107'!#REF!-BL50</f>
        <v>#REF!</v>
      </c>
      <c r="BS50" s="85"/>
      <c r="BT50" s="85"/>
      <c r="BU50" s="1"/>
      <c r="BV50" s="1"/>
      <c r="BW50" s="1"/>
      <c r="BX50" s="1"/>
      <c r="BY50" s="1"/>
      <c r="BZ50" s="1"/>
      <c r="CA50" s="1"/>
      <c r="CB50" s="1"/>
      <c r="CC50" s="1"/>
      <c r="CD50" s="1"/>
      <c r="CE50" s="1"/>
      <c r="CF50" s="1"/>
      <c r="CG50" s="1"/>
      <c r="CH50" s="1"/>
      <c r="CI50" s="1"/>
      <c r="CJ50" s="1"/>
      <c r="CK50" s="1"/>
      <c r="CL50" s="1"/>
      <c r="CM50" s="1"/>
      <c r="CN50" s="1"/>
    </row>
    <row r="51" s="4" customFormat="1" ht="32" customHeight="1" spans="1:92">
      <c r="A51" s="29">
        <v>45526</v>
      </c>
      <c r="B51" s="30" t="s">
        <v>270</v>
      </c>
      <c r="C51" s="31" t="s">
        <v>119</v>
      </c>
      <c r="D51" s="32" t="s">
        <v>2303</v>
      </c>
      <c r="E51" s="33" t="s">
        <v>2304</v>
      </c>
      <c r="F51" s="32" t="s">
        <v>2305</v>
      </c>
      <c r="G51" s="13" t="s">
        <v>548</v>
      </c>
      <c r="H51" s="13" t="s">
        <v>4</v>
      </c>
      <c r="I51" s="41">
        <v>304</v>
      </c>
      <c r="J51" s="41">
        <v>0</v>
      </c>
      <c r="K51" s="41">
        <v>8</v>
      </c>
      <c r="L51" s="41">
        <f t="shared" si="0"/>
        <v>38</v>
      </c>
      <c r="M51" s="44">
        <v>45576</v>
      </c>
      <c r="N51" s="44" t="s">
        <v>2299</v>
      </c>
      <c r="O51" s="45" t="s">
        <v>2139</v>
      </c>
      <c r="P51" s="45"/>
      <c r="Q51" s="45"/>
      <c r="R51" s="45"/>
      <c r="S51" s="52" t="s">
        <v>2300</v>
      </c>
      <c r="T51" s="54" t="s">
        <v>2164</v>
      </c>
      <c r="U51" s="54" t="s">
        <v>2301</v>
      </c>
      <c r="V51" s="54"/>
      <c r="W51" s="54"/>
      <c r="X51" s="55" t="s">
        <v>2302</v>
      </c>
      <c r="Y51" s="41" t="s">
        <v>113</v>
      </c>
      <c r="Z51" s="68">
        <v>4.2475</v>
      </c>
      <c r="AA51" s="69">
        <f t="shared" si="46"/>
        <v>1291.24</v>
      </c>
      <c r="AB51" s="41"/>
      <c r="AC51" s="41"/>
      <c r="AD51" s="41"/>
      <c r="AE51" s="70">
        <f t="shared" si="52"/>
        <v>304</v>
      </c>
      <c r="AF51" s="70"/>
      <c r="AG51" s="70"/>
      <c r="AH51" s="70"/>
      <c r="AI51" s="70"/>
      <c r="AJ51" s="70"/>
      <c r="AK51" s="76">
        <f t="shared" si="53"/>
        <v>304</v>
      </c>
      <c r="AL51" s="76"/>
      <c r="AM51" s="76"/>
      <c r="AN51" s="76"/>
      <c r="AO51" s="76"/>
      <c r="AP51" s="76"/>
      <c r="AQ51" s="76"/>
      <c r="AR51" s="76">
        <f>I51</f>
        <v>304</v>
      </c>
      <c r="AS51" s="76"/>
      <c r="AT51" s="76"/>
      <c r="AU51" s="76"/>
      <c r="AV51" s="76"/>
      <c r="AW51" s="76"/>
      <c r="AX51" s="76"/>
      <c r="AY51" s="76"/>
      <c r="AZ51" s="76"/>
      <c r="BA51" s="76"/>
      <c r="BB51" s="76"/>
      <c r="BC51" s="76"/>
      <c r="BD51" s="76"/>
      <c r="BE51" s="76">
        <f t="shared" si="48"/>
        <v>304</v>
      </c>
      <c r="BF51" s="76"/>
      <c r="BG51" s="76" t="s">
        <v>102</v>
      </c>
      <c r="BH51" s="76"/>
      <c r="BI51" s="76"/>
      <c r="BJ51" s="76"/>
      <c r="BK51" s="76">
        <f t="shared" si="45"/>
        <v>304</v>
      </c>
      <c r="BL51" s="76"/>
      <c r="BM51" s="76"/>
      <c r="BN51" s="78" t="e">
        <f t="shared" si="49"/>
        <v>#REF!</v>
      </c>
      <c r="BO51" s="78" t="e">
        <f t="shared" ref="BO51:BR51" si="54">BO50-BI51</f>
        <v>#REF!</v>
      </c>
      <c r="BP51" s="78" t="e">
        <f t="shared" si="54"/>
        <v>#REF!</v>
      </c>
      <c r="BQ51" s="78" t="e">
        <f t="shared" si="54"/>
        <v>#REF!</v>
      </c>
      <c r="BR51" s="87" t="e">
        <f t="shared" si="54"/>
        <v>#REF!</v>
      </c>
      <c r="BS51" s="85"/>
      <c r="BT51" s="85"/>
      <c r="BU51" s="1"/>
      <c r="BV51" s="1"/>
      <c r="BW51" s="1"/>
      <c r="BX51" s="1"/>
      <c r="BY51" s="1"/>
      <c r="BZ51" s="1"/>
      <c r="CA51" s="1"/>
      <c r="CB51" s="1"/>
      <c r="CC51" s="1"/>
      <c r="CD51" s="1"/>
      <c r="CE51" s="1"/>
      <c r="CF51" s="1"/>
      <c r="CG51" s="1"/>
      <c r="CH51" s="1"/>
      <c r="CI51" s="1"/>
      <c r="CJ51" s="1"/>
      <c r="CK51" s="1"/>
      <c r="CL51" s="1"/>
      <c r="CM51" s="1"/>
      <c r="CN51" s="1"/>
    </row>
    <row r="52" s="4" customFormat="1" ht="32" customHeight="1" spans="1:92">
      <c r="A52" s="29">
        <v>45526</v>
      </c>
      <c r="B52" s="30" t="s">
        <v>270</v>
      </c>
      <c r="C52" s="31" t="s">
        <v>119</v>
      </c>
      <c r="D52" s="32" t="s">
        <v>2303</v>
      </c>
      <c r="E52" s="33" t="s">
        <v>2306</v>
      </c>
      <c r="F52" s="32" t="s">
        <v>2307</v>
      </c>
      <c r="G52" s="13" t="s">
        <v>548</v>
      </c>
      <c r="H52" s="13" t="s">
        <v>4</v>
      </c>
      <c r="I52" s="41">
        <v>1392</v>
      </c>
      <c r="J52" s="41">
        <v>0</v>
      </c>
      <c r="K52" s="41">
        <v>8</v>
      </c>
      <c r="L52" s="41">
        <f t="shared" si="0"/>
        <v>174</v>
      </c>
      <c r="M52" s="44">
        <v>45576</v>
      </c>
      <c r="N52" s="44" t="s">
        <v>2299</v>
      </c>
      <c r="O52" s="45" t="s">
        <v>2139</v>
      </c>
      <c r="P52" s="45"/>
      <c r="Q52" s="45"/>
      <c r="R52" s="45"/>
      <c r="S52" s="52" t="s">
        <v>2300</v>
      </c>
      <c r="T52" s="54" t="s">
        <v>2164</v>
      </c>
      <c r="U52" s="54" t="s">
        <v>2301</v>
      </c>
      <c r="V52" s="54"/>
      <c r="W52" s="54"/>
      <c r="X52" s="55" t="s">
        <v>2302</v>
      </c>
      <c r="Y52" s="41" t="s">
        <v>113</v>
      </c>
      <c r="Z52" s="68">
        <v>4.2475</v>
      </c>
      <c r="AA52" s="69">
        <f t="shared" si="46"/>
        <v>5912.52</v>
      </c>
      <c r="AB52" s="41"/>
      <c r="AC52" s="41"/>
      <c r="AD52" s="41"/>
      <c r="AE52" s="70">
        <f t="shared" si="52"/>
        <v>1392</v>
      </c>
      <c r="AF52" s="70"/>
      <c r="AG52" s="70"/>
      <c r="AH52" s="70"/>
      <c r="AI52" s="70"/>
      <c r="AJ52" s="70"/>
      <c r="AK52" s="76">
        <f t="shared" si="53"/>
        <v>1392</v>
      </c>
      <c r="AL52" s="76"/>
      <c r="AM52" s="76"/>
      <c r="AN52" s="76"/>
      <c r="AO52" s="76"/>
      <c r="AP52" s="76"/>
      <c r="AQ52" s="76"/>
      <c r="AR52" s="76">
        <f>I52</f>
        <v>1392</v>
      </c>
      <c r="AS52" s="76"/>
      <c r="AT52" s="76"/>
      <c r="AU52" s="76"/>
      <c r="AV52" s="76"/>
      <c r="AW52" s="76"/>
      <c r="AX52" s="76"/>
      <c r="AY52" s="76"/>
      <c r="AZ52" s="76"/>
      <c r="BA52" s="76"/>
      <c r="BB52" s="76"/>
      <c r="BC52" s="76"/>
      <c r="BD52" s="76"/>
      <c r="BE52" s="76">
        <f t="shared" si="48"/>
        <v>1392</v>
      </c>
      <c r="BF52" s="76"/>
      <c r="BG52" s="76" t="s">
        <v>102</v>
      </c>
      <c r="BH52" s="76"/>
      <c r="BI52" s="76"/>
      <c r="BJ52" s="76"/>
      <c r="BK52" s="76">
        <f t="shared" si="45"/>
        <v>1392</v>
      </c>
      <c r="BL52" s="76"/>
      <c r="BM52" s="76"/>
      <c r="BN52" s="78" t="e">
        <f t="shared" si="49"/>
        <v>#REF!</v>
      </c>
      <c r="BO52" s="78" t="e">
        <f t="shared" ref="BO52:BR52" si="55">BO51-BI52</f>
        <v>#REF!</v>
      </c>
      <c r="BP52" s="78" t="e">
        <f t="shared" si="55"/>
        <v>#REF!</v>
      </c>
      <c r="BQ52" s="78" t="e">
        <f t="shared" si="55"/>
        <v>#REF!</v>
      </c>
      <c r="BR52" s="87" t="e">
        <f t="shared" si="55"/>
        <v>#REF!</v>
      </c>
      <c r="BS52" s="85"/>
      <c r="BT52" s="85"/>
      <c r="BU52" s="1"/>
      <c r="BV52" s="1"/>
      <c r="BW52" s="1"/>
      <c r="BX52" s="1"/>
      <c r="BY52" s="1"/>
      <c r="BZ52" s="1"/>
      <c r="CA52" s="1"/>
      <c r="CB52" s="1"/>
      <c r="CC52" s="1"/>
      <c r="CD52" s="1"/>
      <c r="CE52" s="1"/>
      <c r="CF52" s="1"/>
      <c r="CG52" s="1"/>
      <c r="CH52" s="1"/>
      <c r="CI52" s="1"/>
      <c r="CJ52" s="1"/>
      <c r="CK52" s="1"/>
      <c r="CL52" s="1"/>
      <c r="CM52" s="1"/>
      <c r="CN52" s="1"/>
    </row>
    <row r="53" s="4" customFormat="1" ht="32" customHeight="1" spans="1:92">
      <c r="A53" s="29">
        <v>45526</v>
      </c>
      <c r="B53" s="30" t="s">
        <v>270</v>
      </c>
      <c r="C53" s="31" t="s">
        <v>119</v>
      </c>
      <c r="D53" s="32" t="s">
        <v>2303</v>
      </c>
      <c r="E53" s="33" t="s">
        <v>2308</v>
      </c>
      <c r="F53" s="32" t="s">
        <v>2309</v>
      </c>
      <c r="G53" s="13" t="s">
        <v>273</v>
      </c>
      <c r="H53" s="13" t="s">
        <v>2</v>
      </c>
      <c r="I53" s="41">
        <v>272</v>
      </c>
      <c r="J53" s="41">
        <v>0</v>
      </c>
      <c r="K53" s="41">
        <v>8</v>
      </c>
      <c r="L53" s="41">
        <f t="shared" si="0"/>
        <v>34</v>
      </c>
      <c r="M53" s="44">
        <v>45576</v>
      </c>
      <c r="N53" s="44" t="s">
        <v>2299</v>
      </c>
      <c r="O53" s="45" t="s">
        <v>2139</v>
      </c>
      <c r="P53" s="45"/>
      <c r="Q53" s="45"/>
      <c r="R53" s="45"/>
      <c r="S53" s="52" t="s">
        <v>2300</v>
      </c>
      <c r="T53" s="54" t="s">
        <v>2164</v>
      </c>
      <c r="U53" s="54" t="s">
        <v>2301</v>
      </c>
      <c r="V53" s="54"/>
      <c r="W53" s="54"/>
      <c r="X53" s="55" t="s">
        <v>2302</v>
      </c>
      <c r="Y53" s="41" t="s">
        <v>113</v>
      </c>
      <c r="Z53" s="68">
        <v>4.2475</v>
      </c>
      <c r="AA53" s="69">
        <f t="shared" si="46"/>
        <v>1155.32</v>
      </c>
      <c r="AB53" s="41"/>
      <c r="AC53" s="41"/>
      <c r="AD53" s="41"/>
      <c r="AE53" s="70">
        <f t="shared" si="52"/>
        <v>272</v>
      </c>
      <c r="AF53" s="70"/>
      <c r="AG53" s="70"/>
      <c r="AH53" s="70"/>
      <c r="AI53" s="70"/>
      <c r="AJ53" s="70"/>
      <c r="AK53" s="76">
        <f t="shared" si="53"/>
        <v>272</v>
      </c>
      <c r="AL53" s="76"/>
      <c r="AM53" s="76"/>
      <c r="AN53" s="76"/>
      <c r="AO53" s="76"/>
      <c r="AP53" s="76">
        <f>I53</f>
        <v>272</v>
      </c>
      <c r="AQ53" s="76"/>
      <c r="AR53" s="76"/>
      <c r="AS53" s="76"/>
      <c r="AT53" s="76"/>
      <c r="AU53" s="76"/>
      <c r="AV53" s="76"/>
      <c r="AW53" s="76"/>
      <c r="AX53" s="76"/>
      <c r="AY53" s="76"/>
      <c r="AZ53" s="76"/>
      <c r="BA53" s="76"/>
      <c r="BB53" s="76"/>
      <c r="BC53" s="76"/>
      <c r="BD53" s="76"/>
      <c r="BE53" s="76">
        <f t="shared" si="48"/>
        <v>272</v>
      </c>
      <c r="BF53" s="76"/>
      <c r="BG53" s="76" t="s">
        <v>102</v>
      </c>
      <c r="BH53" s="76"/>
      <c r="BI53" s="76">
        <f>I53</f>
        <v>272</v>
      </c>
      <c r="BJ53" s="76"/>
      <c r="BK53" s="76"/>
      <c r="BL53" s="76"/>
      <c r="BM53" s="76"/>
      <c r="BN53" s="78" t="e">
        <f t="shared" si="49"/>
        <v>#REF!</v>
      </c>
      <c r="BO53" s="78" t="e">
        <f t="shared" ref="BO53:BR53" si="56">BO52-BI53</f>
        <v>#REF!</v>
      </c>
      <c r="BP53" s="78" t="e">
        <f t="shared" si="56"/>
        <v>#REF!</v>
      </c>
      <c r="BQ53" s="78" t="e">
        <f t="shared" si="56"/>
        <v>#REF!</v>
      </c>
      <c r="BR53" s="87" t="e">
        <f t="shared" si="56"/>
        <v>#REF!</v>
      </c>
      <c r="BS53" s="85"/>
      <c r="BT53" s="85"/>
      <c r="BU53" s="1"/>
      <c r="BV53" s="1"/>
      <c r="BW53" s="1"/>
      <c r="BX53" s="1"/>
      <c r="BY53" s="1"/>
      <c r="BZ53" s="1"/>
      <c r="CA53" s="1"/>
      <c r="CB53" s="1"/>
      <c r="CC53" s="1"/>
      <c r="CD53" s="1"/>
      <c r="CE53" s="1"/>
      <c r="CF53" s="1"/>
      <c r="CG53" s="1"/>
      <c r="CH53" s="1"/>
      <c r="CI53" s="1"/>
      <c r="CJ53" s="1"/>
      <c r="CK53" s="1"/>
      <c r="CL53" s="1"/>
      <c r="CM53" s="1"/>
      <c r="CN53" s="1"/>
    </row>
    <row r="54" s="4" customFormat="1" ht="32" customHeight="1" spans="1:92">
      <c r="A54" s="29">
        <v>45526</v>
      </c>
      <c r="B54" s="30" t="s">
        <v>270</v>
      </c>
      <c r="C54" s="31" t="s">
        <v>119</v>
      </c>
      <c r="D54" s="32" t="s">
        <v>2303</v>
      </c>
      <c r="E54" s="33" t="s">
        <v>2310</v>
      </c>
      <c r="F54" s="32" t="s">
        <v>2311</v>
      </c>
      <c r="G54" s="13" t="s">
        <v>273</v>
      </c>
      <c r="H54" s="13" t="s">
        <v>2</v>
      </c>
      <c r="I54" s="41">
        <v>1048</v>
      </c>
      <c r="J54" s="41">
        <v>0</v>
      </c>
      <c r="K54" s="41">
        <v>8</v>
      </c>
      <c r="L54" s="41">
        <f t="shared" si="0"/>
        <v>131</v>
      </c>
      <c r="M54" s="44">
        <v>45576</v>
      </c>
      <c r="N54" s="44" t="s">
        <v>2299</v>
      </c>
      <c r="O54" s="45" t="s">
        <v>2139</v>
      </c>
      <c r="P54" s="45"/>
      <c r="Q54" s="45"/>
      <c r="R54" s="45"/>
      <c r="S54" s="52"/>
      <c r="T54" s="54" t="s">
        <v>2164</v>
      </c>
      <c r="U54" s="54" t="s">
        <v>2301</v>
      </c>
      <c r="V54" s="54"/>
      <c r="W54" s="54"/>
      <c r="X54" s="55" t="s">
        <v>2302</v>
      </c>
      <c r="Y54" s="41" t="s">
        <v>113</v>
      </c>
      <c r="Z54" s="68">
        <v>4.2475</v>
      </c>
      <c r="AA54" s="69">
        <f t="shared" si="46"/>
        <v>4451.38</v>
      </c>
      <c r="AB54" s="41"/>
      <c r="AC54" s="41"/>
      <c r="AD54" s="41"/>
      <c r="AE54" s="70">
        <f t="shared" si="52"/>
        <v>1048</v>
      </c>
      <c r="AF54" s="70"/>
      <c r="AG54" s="70"/>
      <c r="AH54" s="70"/>
      <c r="AI54" s="70"/>
      <c r="AJ54" s="70"/>
      <c r="AK54" s="76">
        <f t="shared" si="53"/>
        <v>1048</v>
      </c>
      <c r="AL54" s="76"/>
      <c r="AM54" s="76"/>
      <c r="AN54" s="76"/>
      <c r="AO54" s="76"/>
      <c r="AP54" s="76">
        <f>I54</f>
        <v>1048</v>
      </c>
      <c r="AQ54" s="76"/>
      <c r="AR54" s="76"/>
      <c r="AS54" s="76"/>
      <c r="AT54" s="76"/>
      <c r="AU54" s="76"/>
      <c r="AV54" s="76"/>
      <c r="AW54" s="76"/>
      <c r="AX54" s="76"/>
      <c r="AY54" s="76"/>
      <c r="AZ54" s="76"/>
      <c r="BA54" s="76"/>
      <c r="BB54" s="76"/>
      <c r="BC54" s="76"/>
      <c r="BD54" s="76"/>
      <c r="BE54" s="76">
        <f t="shared" si="48"/>
        <v>1048</v>
      </c>
      <c r="BF54" s="76"/>
      <c r="BG54" s="76" t="s">
        <v>102</v>
      </c>
      <c r="BH54" s="76"/>
      <c r="BI54" s="76">
        <f>I54</f>
        <v>1048</v>
      </c>
      <c r="BJ54" s="76"/>
      <c r="BK54" s="76"/>
      <c r="BL54" s="76"/>
      <c r="BM54" s="76"/>
      <c r="BN54" s="78" t="e">
        <f t="shared" si="49"/>
        <v>#REF!</v>
      </c>
      <c r="BO54" s="78" t="e">
        <f t="shared" ref="BO54:BR54" si="57">BO53-BI54</f>
        <v>#REF!</v>
      </c>
      <c r="BP54" s="78" t="e">
        <f t="shared" si="57"/>
        <v>#REF!</v>
      </c>
      <c r="BQ54" s="78" t="e">
        <f t="shared" si="57"/>
        <v>#REF!</v>
      </c>
      <c r="BR54" s="87" t="e">
        <f t="shared" si="57"/>
        <v>#REF!</v>
      </c>
      <c r="BS54" s="85"/>
      <c r="BT54" s="85"/>
      <c r="BU54" s="1"/>
      <c r="BV54" s="1"/>
      <c r="BW54" s="1"/>
      <c r="BX54" s="1"/>
      <c r="BY54" s="1"/>
      <c r="BZ54" s="1"/>
      <c r="CA54" s="1"/>
      <c r="CB54" s="1"/>
      <c r="CC54" s="1"/>
      <c r="CD54" s="1"/>
      <c r="CE54" s="1"/>
      <c r="CF54" s="1"/>
      <c r="CG54" s="1"/>
      <c r="CH54" s="1"/>
      <c r="CI54" s="1"/>
      <c r="CJ54" s="1"/>
      <c r="CK54" s="1"/>
      <c r="CL54" s="1"/>
      <c r="CM54" s="1"/>
      <c r="CN54" s="1"/>
    </row>
    <row r="55" s="4" customFormat="1" ht="32" customHeight="1" spans="1:92">
      <c r="A55" s="29">
        <v>45526</v>
      </c>
      <c r="B55" s="30" t="s">
        <v>270</v>
      </c>
      <c r="C55" s="31" t="s">
        <v>119</v>
      </c>
      <c r="D55" s="32" t="s">
        <v>2303</v>
      </c>
      <c r="E55" s="33" t="s">
        <v>2312</v>
      </c>
      <c r="F55" s="32" t="s">
        <v>2313</v>
      </c>
      <c r="G55" s="13" t="s">
        <v>564</v>
      </c>
      <c r="H55" s="13" t="s">
        <v>3</v>
      </c>
      <c r="I55" s="41">
        <v>296</v>
      </c>
      <c r="J55" s="41">
        <v>0</v>
      </c>
      <c r="K55" s="41">
        <v>8</v>
      </c>
      <c r="L55" s="41">
        <f t="shared" si="0"/>
        <v>37</v>
      </c>
      <c r="M55" s="44">
        <v>45576</v>
      </c>
      <c r="N55" s="44" t="s">
        <v>2299</v>
      </c>
      <c r="O55" s="45" t="s">
        <v>2139</v>
      </c>
      <c r="P55" s="45"/>
      <c r="Q55" s="45"/>
      <c r="R55" s="45"/>
      <c r="S55" s="52"/>
      <c r="T55" s="54" t="s">
        <v>2164</v>
      </c>
      <c r="U55" s="54" t="s">
        <v>2301</v>
      </c>
      <c r="V55" s="54"/>
      <c r="W55" s="54"/>
      <c r="X55" s="55" t="s">
        <v>2302</v>
      </c>
      <c r="Y55" s="41" t="s">
        <v>113</v>
      </c>
      <c r="Z55" s="68">
        <v>4.2475</v>
      </c>
      <c r="AA55" s="69">
        <f t="shared" si="46"/>
        <v>1257.26</v>
      </c>
      <c r="AB55" s="41"/>
      <c r="AC55" s="41"/>
      <c r="AD55" s="41"/>
      <c r="AE55" s="70">
        <f t="shared" si="52"/>
        <v>296</v>
      </c>
      <c r="AF55" s="70"/>
      <c r="AG55" s="70"/>
      <c r="AH55" s="70"/>
      <c r="AI55" s="70"/>
      <c r="AJ55" s="70"/>
      <c r="AK55" s="76">
        <f t="shared" si="53"/>
        <v>296</v>
      </c>
      <c r="AL55" s="76"/>
      <c r="AM55" s="76"/>
      <c r="AN55" s="76"/>
      <c r="AO55" s="76"/>
      <c r="AP55" s="76"/>
      <c r="AQ55" s="76">
        <f t="shared" ref="AQ55:AQ57" si="58">I55</f>
        <v>296</v>
      </c>
      <c r="AR55" s="76"/>
      <c r="AS55" s="76"/>
      <c r="AT55" s="76"/>
      <c r="AU55" s="76"/>
      <c r="AV55" s="76"/>
      <c r="AW55" s="76"/>
      <c r="AX55" s="76"/>
      <c r="AY55" s="76"/>
      <c r="AZ55" s="76"/>
      <c r="BA55" s="76"/>
      <c r="BB55" s="76"/>
      <c r="BC55" s="76"/>
      <c r="BD55" s="76"/>
      <c r="BE55" s="76">
        <f t="shared" si="48"/>
        <v>296</v>
      </c>
      <c r="BF55" s="76"/>
      <c r="BG55" s="76" t="s">
        <v>102</v>
      </c>
      <c r="BH55" s="76"/>
      <c r="BI55" s="76"/>
      <c r="BJ55" s="76">
        <f t="shared" ref="BJ55:BJ57" si="59">I55</f>
        <v>296</v>
      </c>
      <c r="BK55" s="76"/>
      <c r="BL55" s="76"/>
      <c r="BM55" s="76"/>
      <c r="BN55" s="78" t="e">
        <f t="shared" si="49"/>
        <v>#REF!</v>
      </c>
      <c r="BO55" s="78" t="e">
        <f t="shared" ref="BO55:BR55" si="60">BO54-BI55</f>
        <v>#REF!</v>
      </c>
      <c r="BP55" s="78" t="e">
        <f t="shared" si="60"/>
        <v>#REF!</v>
      </c>
      <c r="BQ55" s="78" t="e">
        <f t="shared" si="60"/>
        <v>#REF!</v>
      </c>
      <c r="BR55" s="87" t="e">
        <f t="shared" si="60"/>
        <v>#REF!</v>
      </c>
      <c r="BS55" s="85"/>
      <c r="BT55" s="85"/>
      <c r="BU55" s="1"/>
      <c r="BV55" s="1"/>
      <c r="BW55" s="1"/>
      <c r="BX55" s="1"/>
      <c r="BY55" s="1"/>
      <c r="BZ55" s="1"/>
      <c r="CA55" s="1"/>
      <c r="CB55" s="1"/>
      <c r="CC55" s="1"/>
      <c r="CD55" s="1"/>
      <c r="CE55" s="1"/>
      <c r="CF55" s="1"/>
      <c r="CG55" s="1"/>
      <c r="CH55" s="1"/>
      <c r="CI55" s="1"/>
      <c r="CJ55" s="1"/>
      <c r="CK55" s="1"/>
      <c r="CL55" s="1"/>
      <c r="CM55" s="1"/>
      <c r="CN55" s="1"/>
    </row>
    <row r="56" s="4" customFormat="1" ht="32" customHeight="1" spans="1:92">
      <c r="A56" s="29">
        <v>45526</v>
      </c>
      <c r="B56" s="30" t="s">
        <v>270</v>
      </c>
      <c r="C56" s="31" t="s">
        <v>119</v>
      </c>
      <c r="D56" s="32" t="s">
        <v>2303</v>
      </c>
      <c r="E56" s="33" t="s">
        <v>2314</v>
      </c>
      <c r="F56" s="32" t="s">
        <v>2315</v>
      </c>
      <c r="G56" s="13" t="s">
        <v>564</v>
      </c>
      <c r="H56" s="13" t="s">
        <v>3</v>
      </c>
      <c r="I56" s="41">
        <v>760</v>
      </c>
      <c r="J56" s="41">
        <v>0</v>
      </c>
      <c r="K56" s="41">
        <v>8</v>
      </c>
      <c r="L56" s="41">
        <f t="shared" si="0"/>
        <v>95</v>
      </c>
      <c r="M56" s="44">
        <v>45576</v>
      </c>
      <c r="N56" s="44" t="s">
        <v>2299</v>
      </c>
      <c r="O56" s="45" t="s">
        <v>2139</v>
      </c>
      <c r="P56" s="45"/>
      <c r="Q56" s="45"/>
      <c r="R56" s="45"/>
      <c r="S56" s="52"/>
      <c r="T56" s="54" t="s">
        <v>2164</v>
      </c>
      <c r="U56" s="54" t="s">
        <v>2301</v>
      </c>
      <c r="V56" s="54"/>
      <c r="W56" s="54"/>
      <c r="X56" s="55" t="s">
        <v>2302</v>
      </c>
      <c r="Y56" s="41" t="s">
        <v>113</v>
      </c>
      <c r="Z56" s="68">
        <v>4.2475</v>
      </c>
      <c r="AA56" s="69">
        <f t="shared" si="46"/>
        <v>3228.1</v>
      </c>
      <c r="AB56" s="41"/>
      <c r="AC56" s="41"/>
      <c r="AD56" s="41"/>
      <c r="AE56" s="70">
        <f t="shared" si="52"/>
        <v>760</v>
      </c>
      <c r="AF56" s="70"/>
      <c r="AG56" s="70"/>
      <c r="AH56" s="70"/>
      <c r="AI56" s="70"/>
      <c r="AJ56" s="70"/>
      <c r="AK56" s="76">
        <f t="shared" si="53"/>
        <v>760</v>
      </c>
      <c r="AL56" s="76"/>
      <c r="AM56" s="76"/>
      <c r="AN56" s="76"/>
      <c r="AO56" s="76"/>
      <c r="AP56" s="76"/>
      <c r="AQ56" s="76">
        <f t="shared" si="58"/>
        <v>760</v>
      </c>
      <c r="AR56" s="76"/>
      <c r="AS56" s="76"/>
      <c r="AT56" s="76"/>
      <c r="AU56" s="76"/>
      <c r="AV56" s="76"/>
      <c r="AW56" s="76"/>
      <c r="AX56" s="76"/>
      <c r="AY56" s="76"/>
      <c r="AZ56" s="76"/>
      <c r="BA56" s="76"/>
      <c r="BB56" s="76"/>
      <c r="BC56" s="76"/>
      <c r="BD56" s="76"/>
      <c r="BE56" s="76">
        <f t="shared" si="48"/>
        <v>760</v>
      </c>
      <c r="BF56" s="76"/>
      <c r="BG56" s="76" t="s">
        <v>102</v>
      </c>
      <c r="BH56" s="76"/>
      <c r="BI56" s="76"/>
      <c r="BJ56" s="76">
        <f t="shared" si="59"/>
        <v>760</v>
      </c>
      <c r="BK56" s="76"/>
      <c r="BL56" s="76"/>
      <c r="BM56" s="76"/>
      <c r="BN56" s="78" t="e">
        <f t="shared" si="49"/>
        <v>#REF!</v>
      </c>
      <c r="BO56" s="78" t="e">
        <f t="shared" ref="BO56:BR56" si="61">BO55-BI56</f>
        <v>#REF!</v>
      </c>
      <c r="BP56" s="78" t="e">
        <f t="shared" si="61"/>
        <v>#REF!</v>
      </c>
      <c r="BQ56" s="78" t="e">
        <f t="shared" si="61"/>
        <v>#REF!</v>
      </c>
      <c r="BR56" s="87" t="e">
        <f t="shared" si="61"/>
        <v>#REF!</v>
      </c>
      <c r="BS56" s="85"/>
      <c r="BT56" s="85"/>
      <c r="BU56" s="1"/>
      <c r="BV56" s="1"/>
      <c r="BW56" s="1"/>
      <c r="BX56" s="1"/>
      <c r="BY56" s="1"/>
      <c r="BZ56" s="1"/>
      <c r="CA56" s="1"/>
      <c r="CB56" s="1"/>
      <c r="CC56" s="1"/>
      <c r="CD56" s="1"/>
      <c r="CE56" s="1"/>
      <c r="CF56" s="1"/>
      <c r="CG56" s="1"/>
      <c r="CH56" s="1"/>
      <c r="CI56" s="1"/>
      <c r="CJ56" s="1"/>
      <c r="CK56" s="1"/>
      <c r="CL56" s="1"/>
      <c r="CM56" s="1"/>
      <c r="CN56" s="1"/>
    </row>
    <row r="57" s="4" customFormat="1" ht="32" customHeight="1" spans="1:92">
      <c r="A57" s="29">
        <v>45526</v>
      </c>
      <c r="B57" s="30" t="s">
        <v>270</v>
      </c>
      <c r="C57" s="31" t="s">
        <v>119</v>
      </c>
      <c r="D57" s="32" t="s">
        <v>2303</v>
      </c>
      <c r="E57" s="33" t="s">
        <v>2316</v>
      </c>
      <c r="F57" s="32" t="s">
        <v>2317</v>
      </c>
      <c r="G57" s="13" t="s">
        <v>564</v>
      </c>
      <c r="H57" s="13" t="s">
        <v>3</v>
      </c>
      <c r="I57" s="41">
        <v>40</v>
      </c>
      <c r="J57" s="41">
        <v>0</v>
      </c>
      <c r="K57" s="41">
        <v>8</v>
      </c>
      <c r="L57" s="41">
        <f t="shared" si="0"/>
        <v>5</v>
      </c>
      <c r="M57" s="44">
        <v>45576</v>
      </c>
      <c r="N57" s="44" t="s">
        <v>2299</v>
      </c>
      <c r="O57" s="45" t="s">
        <v>2139</v>
      </c>
      <c r="P57" s="45"/>
      <c r="Q57" s="45"/>
      <c r="R57" s="45"/>
      <c r="S57" s="52"/>
      <c r="T57" s="54" t="s">
        <v>2164</v>
      </c>
      <c r="U57" s="54" t="s">
        <v>2301</v>
      </c>
      <c r="V57" s="54"/>
      <c r="W57" s="54"/>
      <c r="X57" s="55" t="s">
        <v>2302</v>
      </c>
      <c r="Y57" s="41" t="s">
        <v>113</v>
      </c>
      <c r="Z57" s="68">
        <v>4.2475</v>
      </c>
      <c r="AA57" s="69">
        <f t="shared" si="46"/>
        <v>169.9</v>
      </c>
      <c r="AB57" s="41"/>
      <c r="AC57" s="41"/>
      <c r="AD57" s="41"/>
      <c r="AE57" s="70">
        <f t="shared" si="52"/>
        <v>40</v>
      </c>
      <c r="AF57" s="70"/>
      <c r="AG57" s="70"/>
      <c r="AH57" s="70"/>
      <c r="AI57" s="70"/>
      <c r="AJ57" s="70"/>
      <c r="AK57" s="76">
        <f t="shared" si="53"/>
        <v>40</v>
      </c>
      <c r="AL57" s="76"/>
      <c r="AM57" s="76"/>
      <c r="AN57" s="76"/>
      <c r="AO57" s="76"/>
      <c r="AP57" s="76"/>
      <c r="AQ57" s="76">
        <f t="shared" si="58"/>
        <v>40</v>
      </c>
      <c r="AR57" s="76"/>
      <c r="AS57" s="76"/>
      <c r="AT57" s="76"/>
      <c r="AU57" s="76"/>
      <c r="AV57" s="76"/>
      <c r="AW57" s="76"/>
      <c r="AX57" s="76"/>
      <c r="AY57" s="76"/>
      <c r="AZ57" s="76"/>
      <c r="BA57" s="76"/>
      <c r="BB57" s="76"/>
      <c r="BC57" s="76"/>
      <c r="BD57" s="76"/>
      <c r="BE57" s="76">
        <f t="shared" si="48"/>
        <v>40</v>
      </c>
      <c r="BF57" s="76"/>
      <c r="BG57" s="76" t="s">
        <v>102</v>
      </c>
      <c r="BH57" s="76"/>
      <c r="BI57" s="76"/>
      <c r="BJ57" s="76">
        <f t="shared" si="59"/>
        <v>40</v>
      </c>
      <c r="BK57" s="76"/>
      <c r="BL57" s="76"/>
      <c r="BM57" s="76"/>
      <c r="BN57" s="78" t="e">
        <f t="shared" si="49"/>
        <v>#REF!</v>
      </c>
      <c r="BO57" s="78" t="e">
        <f t="shared" ref="BO57:BR57" si="62">BO56-BI57</f>
        <v>#REF!</v>
      </c>
      <c r="BP57" s="78" t="e">
        <f t="shared" si="62"/>
        <v>#REF!</v>
      </c>
      <c r="BQ57" s="78" t="e">
        <f t="shared" si="62"/>
        <v>#REF!</v>
      </c>
      <c r="BR57" s="87" t="e">
        <f t="shared" si="62"/>
        <v>#REF!</v>
      </c>
      <c r="BS57" s="85"/>
      <c r="BT57" s="85"/>
      <c r="BU57" s="1"/>
      <c r="BV57" s="1"/>
      <c r="BW57" s="1"/>
      <c r="BX57" s="1"/>
      <c r="BY57" s="1"/>
      <c r="BZ57" s="1"/>
      <c r="CA57" s="1"/>
      <c r="CB57" s="1"/>
      <c r="CC57" s="1"/>
      <c r="CD57" s="1"/>
      <c r="CE57" s="1"/>
      <c r="CF57" s="1"/>
      <c r="CG57" s="1"/>
      <c r="CH57" s="1"/>
      <c r="CI57" s="1"/>
      <c r="CJ57" s="1"/>
      <c r="CK57" s="1"/>
      <c r="CL57" s="1"/>
      <c r="CM57" s="1"/>
      <c r="CN57" s="1"/>
    </row>
    <row r="58" s="4" customFormat="1" ht="32" customHeight="1" spans="1:92">
      <c r="A58" s="29">
        <v>45526</v>
      </c>
      <c r="B58" s="30" t="s">
        <v>270</v>
      </c>
      <c r="C58" s="31" t="s">
        <v>119</v>
      </c>
      <c r="D58" s="32">
        <v>4500143730</v>
      </c>
      <c r="E58" s="33" t="s">
        <v>2318</v>
      </c>
      <c r="F58" s="32" t="s">
        <v>2319</v>
      </c>
      <c r="G58" s="13" t="s">
        <v>557</v>
      </c>
      <c r="H58" s="13" t="s">
        <v>5</v>
      </c>
      <c r="I58" s="41">
        <v>232</v>
      </c>
      <c r="J58" s="41">
        <v>0</v>
      </c>
      <c r="K58" s="41">
        <v>8</v>
      </c>
      <c r="L58" s="41">
        <f t="shared" si="0"/>
        <v>29</v>
      </c>
      <c r="M58" s="44">
        <v>45576</v>
      </c>
      <c r="N58" s="44" t="s">
        <v>2299</v>
      </c>
      <c r="O58" s="45" t="s">
        <v>2139</v>
      </c>
      <c r="P58" s="45"/>
      <c r="Q58" s="45"/>
      <c r="R58" s="45"/>
      <c r="S58" s="45"/>
      <c r="T58" s="54" t="s">
        <v>2164</v>
      </c>
      <c r="U58" s="54" t="s">
        <v>2320</v>
      </c>
      <c r="V58" s="54"/>
      <c r="W58" s="54"/>
      <c r="X58" s="55" t="s">
        <v>2321</v>
      </c>
      <c r="Y58" s="41" t="s">
        <v>113</v>
      </c>
      <c r="Z58" s="68">
        <v>4.2589</v>
      </c>
      <c r="AA58" s="69">
        <f t="shared" si="46"/>
        <v>988.0648</v>
      </c>
      <c r="AB58" s="41"/>
      <c r="AC58" s="41"/>
      <c r="AD58" s="41"/>
      <c r="AE58" s="70">
        <f t="shared" si="52"/>
        <v>232</v>
      </c>
      <c r="AF58" s="70"/>
      <c r="AG58" s="70"/>
      <c r="AH58" s="70"/>
      <c r="AI58" s="70"/>
      <c r="AJ58" s="70"/>
      <c r="AK58" s="76">
        <f t="shared" si="53"/>
        <v>232</v>
      </c>
      <c r="AL58" s="76"/>
      <c r="AM58" s="76"/>
      <c r="AN58" s="76"/>
      <c r="AO58" s="76"/>
      <c r="AP58" s="76"/>
      <c r="AQ58" s="76"/>
      <c r="AR58" s="76"/>
      <c r="AS58" s="76">
        <f>I58</f>
        <v>232</v>
      </c>
      <c r="AT58" s="76"/>
      <c r="AU58" s="76"/>
      <c r="AV58" s="76"/>
      <c r="AW58" s="76"/>
      <c r="AX58" s="76"/>
      <c r="AY58" s="76"/>
      <c r="AZ58" s="76"/>
      <c r="BA58" s="76"/>
      <c r="BB58" s="76"/>
      <c r="BC58" s="76"/>
      <c r="BD58" s="76"/>
      <c r="BE58" s="76">
        <f t="shared" si="48"/>
        <v>232</v>
      </c>
      <c r="BF58" s="76"/>
      <c r="BG58" s="76" t="s">
        <v>102</v>
      </c>
      <c r="BH58" s="76"/>
      <c r="BI58" s="76"/>
      <c r="BJ58" s="76"/>
      <c r="BK58" s="76"/>
      <c r="BL58" s="76">
        <f>I58</f>
        <v>232</v>
      </c>
      <c r="BM58" s="76"/>
      <c r="BN58" s="78" t="e">
        <f>BI58+BJ58+BK58+BL58+取消单!BN57</f>
        <v>#REF!</v>
      </c>
      <c r="BO58" s="78" t="e">
        <f>取消单!BO57-BI58</f>
        <v>#REF!</v>
      </c>
      <c r="BP58" s="78" t="e">
        <f>取消单!BP57-BJ58</f>
        <v>#REF!</v>
      </c>
      <c r="BQ58" s="78" t="e">
        <f>取消单!BQ57-BK58</f>
        <v>#REF!</v>
      </c>
      <c r="BR58" s="87" t="e">
        <f>取消单!BR57-BL58</f>
        <v>#REF!</v>
      </c>
      <c r="BS58" s="85"/>
      <c r="BT58" s="85"/>
      <c r="BU58" s="1"/>
      <c r="BV58" s="1"/>
      <c r="BW58" s="1"/>
      <c r="BX58" s="1"/>
      <c r="BY58" s="1"/>
      <c r="BZ58" s="1"/>
      <c r="CA58" s="1"/>
      <c r="CB58" s="1"/>
      <c r="CC58" s="1"/>
      <c r="CD58" s="1"/>
      <c r="CE58" s="1"/>
      <c r="CF58" s="1"/>
      <c r="CG58" s="1"/>
      <c r="CH58" s="1"/>
      <c r="CI58" s="1"/>
      <c r="CJ58" s="1"/>
      <c r="CK58" s="1"/>
      <c r="CL58" s="1"/>
      <c r="CM58" s="1"/>
      <c r="CN58" s="1"/>
    </row>
    <row r="59" s="4" customFormat="1" ht="32" customHeight="1" spans="1:92">
      <c r="A59" s="29">
        <v>45526</v>
      </c>
      <c r="B59" s="30" t="s">
        <v>270</v>
      </c>
      <c r="C59" s="31" t="s">
        <v>119</v>
      </c>
      <c r="D59" s="32">
        <v>4500143730</v>
      </c>
      <c r="E59" s="33" t="s">
        <v>2322</v>
      </c>
      <c r="F59" s="32" t="s">
        <v>2323</v>
      </c>
      <c r="G59" s="13" t="s">
        <v>557</v>
      </c>
      <c r="H59" s="13" t="s">
        <v>5</v>
      </c>
      <c r="I59" s="41">
        <v>208</v>
      </c>
      <c r="J59" s="41">
        <v>0</v>
      </c>
      <c r="K59" s="41">
        <v>8</v>
      </c>
      <c r="L59" s="41">
        <f t="shared" si="0"/>
        <v>26</v>
      </c>
      <c r="M59" s="44">
        <v>45576</v>
      </c>
      <c r="N59" s="44" t="s">
        <v>2299</v>
      </c>
      <c r="O59" s="45" t="s">
        <v>2139</v>
      </c>
      <c r="P59" s="45"/>
      <c r="Q59" s="45"/>
      <c r="R59" s="45"/>
      <c r="S59" s="45"/>
      <c r="T59" s="54" t="s">
        <v>2164</v>
      </c>
      <c r="U59" s="54" t="s">
        <v>2320</v>
      </c>
      <c r="V59" s="54"/>
      <c r="W59" s="54"/>
      <c r="X59" s="55" t="s">
        <v>2324</v>
      </c>
      <c r="Y59" s="41" t="s">
        <v>113</v>
      </c>
      <c r="Z59" s="68">
        <v>4.2589</v>
      </c>
      <c r="AA59" s="69">
        <f t="shared" si="46"/>
        <v>885.8512</v>
      </c>
      <c r="AB59" s="41"/>
      <c r="AC59" s="41"/>
      <c r="AD59" s="41"/>
      <c r="AE59" s="70">
        <f t="shared" si="52"/>
        <v>208</v>
      </c>
      <c r="AF59" s="70"/>
      <c r="AG59" s="70"/>
      <c r="AH59" s="70"/>
      <c r="AI59" s="70"/>
      <c r="AJ59" s="70"/>
      <c r="AK59" s="76">
        <f t="shared" si="53"/>
        <v>208</v>
      </c>
      <c r="AL59" s="76"/>
      <c r="AM59" s="76"/>
      <c r="AN59" s="76"/>
      <c r="AO59" s="76"/>
      <c r="AP59" s="76"/>
      <c r="AQ59" s="76"/>
      <c r="AR59" s="76"/>
      <c r="AS59" s="76">
        <f>I59</f>
        <v>208</v>
      </c>
      <c r="AT59" s="76"/>
      <c r="AU59" s="76"/>
      <c r="AV59" s="76"/>
      <c r="AW59" s="76"/>
      <c r="AX59" s="76"/>
      <c r="AY59" s="76"/>
      <c r="AZ59" s="76"/>
      <c r="BA59" s="76"/>
      <c r="BB59" s="76"/>
      <c r="BC59" s="76"/>
      <c r="BD59" s="76"/>
      <c r="BE59" s="76">
        <f t="shared" si="48"/>
        <v>208</v>
      </c>
      <c r="BF59" s="76"/>
      <c r="BG59" s="76" t="s">
        <v>102</v>
      </c>
      <c r="BH59" s="76"/>
      <c r="BI59" s="76"/>
      <c r="BJ59" s="76"/>
      <c r="BK59" s="76"/>
      <c r="BL59" s="76">
        <f>I59</f>
        <v>208</v>
      </c>
      <c r="BM59" s="76"/>
      <c r="BN59" s="78" t="e">
        <f t="shared" ref="BN59:BN62" si="63">BI59+BJ59+BK59+BL59+BN58</f>
        <v>#REF!</v>
      </c>
      <c r="BO59" s="78" t="e">
        <f t="shared" ref="BO59:BR59" si="64">BO58-BI59</f>
        <v>#REF!</v>
      </c>
      <c r="BP59" s="78" t="e">
        <f t="shared" si="64"/>
        <v>#REF!</v>
      </c>
      <c r="BQ59" s="78" t="e">
        <f t="shared" si="64"/>
        <v>#REF!</v>
      </c>
      <c r="BR59" s="87" t="e">
        <f t="shared" si="64"/>
        <v>#REF!</v>
      </c>
      <c r="BS59" s="85"/>
      <c r="BT59" s="85"/>
      <c r="BU59" s="1"/>
      <c r="BV59" s="1"/>
      <c r="BW59" s="1"/>
      <c r="BX59" s="1"/>
      <c r="BY59" s="1"/>
      <c r="BZ59" s="1"/>
      <c r="CA59" s="1"/>
      <c r="CB59" s="1"/>
      <c r="CC59" s="1"/>
      <c r="CD59" s="1"/>
      <c r="CE59" s="1"/>
      <c r="CF59" s="1"/>
      <c r="CG59" s="1"/>
      <c r="CH59" s="1"/>
      <c r="CI59" s="1"/>
      <c r="CJ59" s="1"/>
      <c r="CK59" s="1"/>
      <c r="CL59" s="1"/>
      <c r="CM59" s="1"/>
      <c r="CN59" s="1"/>
    </row>
    <row r="60" s="4" customFormat="1" ht="32" customHeight="1" spans="1:92">
      <c r="A60" s="29">
        <v>45526</v>
      </c>
      <c r="B60" s="30" t="s">
        <v>270</v>
      </c>
      <c r="C60" s="31" t="s">
        <v>119</v>
      </c>
      <c r="D60" s="32">
        <v>4500143730</v>
      </c>
      <c r="E60" s="33" t="s">
        <v>2325</v>
      </c>
      <c r="F60" s="32" t="s">
        <v>2326</v>
      </c>
      <c r="G60" s="13" t="s">
        <v>548</v>
      </c>
      <c r="H60" s="13" t="s">
        <v>4</v>
      </c>
      <c r="I60" s="41">
        <v>296</v>
      </c>
      <c r="J60" s="41">
        <v>0</v>
      </c>
      <c r="K60" s="41">
        <v>8</v>
      </c>
      <c r="L60" s="41">
        <f t="shared" si="0"/>
        <v>37</v>
      </c>
      <c r="M60" s="44">
        <v>45576</v>
      </c>
      <c r="N60" s="44" t="s">
        <v>2299</v>
      </c>
      <c r="O60" s="45" t="s">
        <v>2139</v>
      </c>
      <c r="P60" s="45"/>
      <c r="Q60" s="45"/>
      <c r="R60" s="45"/>
      <c r="S60" s="45"/>
      <c r="T60" s="54" t="s">
        <v>2164</v>
      </c>
      <c r="U60" s="54" t="s">
        <v>2320</v>
      </c>
      <c r="V60" s="54"/>
      <c r="W60" s="54"/>
      <c r="X60" s="55" t="s">
        <v>2324</v>
      </c>
      <c r="Y60" s="41" t="s">
        <v>113</v>
      </c>
      <c r="Z60" s="68">
        <v>4.2589</v>
      </c>
      <c r="AA60" s="69">
        <f t="shared" si="46"/>
        <v>1260.6344</v>
      </c>
      <c r="AB60" s="41"/>
      <c r="AC60" s="41"/>
      <c r="AD60" s="41"/>
      <c r="AE60" s="70">
        <f t="shared" si="52"/>
        <v>296</v>
      </c>
      <c r="AF60" s="70"/>
      <c r="AG60" s="70"/>
      <c r="AH60" s="70"/>
      <c r="AI60" s="70"/>
      <c r="AJ60" s="70"/>
      <c r="AK60" s="76">
        <f t="shared" si="53"/>
        <v>296</v>
      </c>
      <c r="AL60" s="76"/>
      <c r="AM60" s="76"/>
      <c r="AN60" s="76"/>
      <c r="AO60" s="76"/>
      <c r="AP60" s="76"/>
      <c r="AQ60" s="76"/>
      <c r="AR60" s="76">
        <f>I60</f>
        <v>296</v>
      </c>
      <c r="AS60" s="76"/>
      <c r="AT60" s="76"/>
      <c r="AU60" s="76"/>
      <c r="AV60" s="76"/>
      <c r="AW60" s="76"/>
      <c r="AX60" s="76"/>
      <c r="AY60" s="76"/>
      <c r="AZ60" s="76"/>
      <c r="BA60" s="76"/>
      <c r="BB60" s="76"/>
      <c r="BC60" s="76"/>
      <c r="BD60" s="76"/>
      <c r="BE60" s="76">
        <f t="shared" si="48"/>
        <v>296</v>
      </c>
      <c r="BF60" s="76"/>
      <c r="BG60" s="76" t="s">
        <v>102</v>
      </c>
      <c r="BH60" s="76"/>
      <c r="BI60" s="76"/>
      <c r="BJ60" s="76"/>
      <c r="BK60" s="76">
        <f>I60</f>
        <v>296</v>
      </c>
      <c r="BL60" s="76"/>
      <c r="BM60" s="76"/>
      <c r="BN60" s="78" t="e">
        <f t="shared" si="63"/>
        <v>#REF!</v>
      </c>
      <c r="BO60" s="78" t="e">
        <f t="shared" ref="BO60:BR60" si="65">BO59-BI60</f>
        <v>#REF!</v>
      </c>
      <c r="BP60" s="78" t="e">
        <f t="shared" si="65"/>
        <v>#REF!</v>
      </c>
      <c r="BQ60" s="78" t="e">
        <f t="shared" si="65"/>
        <v>#REF!</v>
      </c>
      <c r="BR60" s="87" t="e">
        <f t="shared" si="65"/>
        <v>#REF!</v>
      </c>
      <c r="BS60" s="85"/>
      <c r="BT60" s="85"/>
      <c r="BU60" s="1"/>
      <c r="BV60" s="1"/>
      <c r="BW60" s="1"/>
      <c r="BX60" s="1"/>
      <c r="BY60" s="1"/>
      <c r="BZ60" s="1"/>
      <c r="CA60" s="1"/>
      <c r="CB60" s="1"/>
      <c r="CC60" s="1"/>
      <c r="CD60" s="1"/>
      <c r="CE60" s="1"/>
      <c r="CF60" s="1"/>
      <c r="CG60" s="1"/>
      <c r="CH60" s="1"/>
      <c r="CI60" s="1"/>
      <c r="CJ60" s="1"/>
      <c r="CK60" s="1"/>
      <c r="CL60" s="1"/>
      <c r="CM60" s="1"/>
      <c r="CN60" s="1"/>
    </row>
    <row r="61" s="4" customFormat="1" ht="32" customHeight="1" spans="1:92">
      <c r="A61" s="29">
        <v>45526</v>
      </c>
      <c r="B61" s="30" t="s">
        <v>270</v>
      </c>
      <c r="C61" s="31" t="s">
        <v>119</v>
      </c>
      <c r="D61" s="32">
        <v>4500143730</v>
      </c>
      <c r="E61" s="33" t="s">
        <v>2327</v>
      </c>
      <c r="F61" s="32" t="s">
        <v>2328</v>
      </c>
      <c r="G61" s="13" t="s">
        <v>273</v>
      </c>
      <c r="H61" s="13" t="s">
        <v>2</v>
      </c>
      <c r="I61" s="41">
        <v>1264</v>
      </c>
      <c r="J61" s="41">
        <v>0</v>
      </c>
      <c r="K61" s="41">
        <v>8</v>
      </c>
      <c r="L61" s="41">
        <f t="shared" si="0"/>
        <v>158</v>
      </c>
      <c r="M61" s="44">
        <v>45576</v>
      </c>
      <c r="N61" s="44" t="s">
        <v>2299</v>
      </c>
      <c r="O61" s="45" t="s">
        <v>2139</v>
      </c>
      <c r="P61" s="45"/>
      <c r="Q61" s="45"/>
      <c r="R61" s="45"/>
      <c r="S61" s="45"/>
      <c r="T61" s="54" t="s">
        <v>2164</v>
      </c>
      <c r="U61" s="54" t="s">
        <v>2320</v>
      </c>
      <c r="V61" s="54"/>
      <c r="W61" s="54"/>
      <c r="X61" s="55" t="s">
        <v>2324</v>
      </c>
      <c r="Y61" s="41" t="s">
        <v>113</v>
      </c>
      <c r="Z61" s="68">
        <v>4.2589</v>
      </c>
      <c r="AA61" s="69">
        <f t="shared" si="46"/>
        <v>5383.2496</v>
      </c>
      <c r="AB61" s="41"/>
      <c r="AC61" s="41"/>
      <c r="AD61" s="41"/>
      <c r="AE61" s="70">
        <f t="shared" si="52"/>
        <v>1264</v>
      </c>
      <c r="AF61" s="70"/>
      <c r="AG61" s="70"/>
      <c r="AH61" s="70"/>
      <c r="AI61" s="70"/>
      <c r="AJ61" s="70"/>
      <c r="AK61" s="76">
        <f t="shared" si="53"/>
        <v>1264</v>
      </c>
      <c r="AL61" s="76"/>
      <c r="AM61" s="76"/>
      <c r="AN61" s="76"/>
      <c r="AO61" s="76"/>
      <c r="AP61" s="76">
        <f>I61</f>
        <v>1264</v>
      </c>
      <c r="AQ61" s="76"/>
      <c r="AR61" s="76"/>
      <c r="AS61" s="76"/>
      <c r="AT61" s="76"/>
      <c r="AU61" s="76"/>
      <c r="AV61" s="76"/>
      <c r="AW61" s="76"/>
      <c r="AX61" s="76"/>
      <c r="AY61" s="76"/>
      <c r="AZ61" s="76"/>
      <c r="BA61" s="76"/>
      <c r="BB61" s="76"/>
      <c r="BC61" s="76"/>
      <c r="BD61" s="76"/>
      <c r="BE61" s="76">
        <f t="shared" si="48"/>
        <v>1264</v>
      </c>
      <c r="BF61" s="76"/>
      <c r="BG61" s="76" t="s">
        <v>102</v>
      </c>
      <c r="BH61" s="76"/>
      <c r="BI61" s="76">
        <f>I61</f>
        <v>1264</v>
      </c>
      <c r="BJ61" s="76"/>
      <c r="BK61" s="76"/>
      <c r="BL61" s="76"/>
      <c r="BM61" s="76"/>
      <c r="BN61" s="78" t="e">
        <f t="shared" si="63"/>
        <v>#REF!</v>
      </c>
      <c r="BO61" s="78" t="e">
        <f t="shared" ref="BO61:BR61" si="66">BO60-BI61</f>
        <v>#REF!</v>
      </c>
      <c r="BP61" s="78" t="e">
        <f t="shared" si="66"/>
        <v>#REF!</v>
      </c>
      <c r="BQ61" s="78" t="e">
        <f t="shared" si="66"/>
        <v>#REF!</v>
      </c>
      <c r="BR61" s="87" t="e">
        <f t="shared" si="66"/>
        <v>#REF!</v>
      </c>
      <c r="BS61" s="85"/>
      <c r="BT61" s="85"/>
      <c r="BU61" s="1"/>
      <c r="BV61" s="1"/>
      <c r="BW61" s="1"/>
      <c r="BX61" s="1"/>
      <c r="BY61" s="1"/>
      <c r="BZ61" s="1"/>
      <c r="CA61" s="1"/>
      <c r="CB61" s="1"/>
      <c r="CC61" s="1"/>
      <c r="CD61" s="1"/>
      <c r="CE61" s="1"/>
      <c r="CF61" s="1"/>
      <c r="CG61" s="1"/>
      <c r="CH61" s="1"/>
      <c r="CI61" s="1"/>
      <c r="CJ61" s="1"/>
      <c r="CK61" s="1"/>
      <c r="CL61" s="1"/>
      <c r="CM61" s="1"/>
      <c r="CN61" s="1"/>
    </row>
    <row r="62" s="4" customFormat="1" ht="32" customHeight="1" spans="1:92">
      <c r="A62" s="29">
        <v>45526</v>
      </c>
      <c r="B62" s="30" t="s">
        <v>270</v>
      </c>
      <c r="C62" s="31" t="s">
        <v>119</v>
      </c>
      <c r="D62" s="32">
        <v>4500143730</v>
      </c>
      <c r="E62" s="33" t="s">
        <v>2329</v>
      </c>
      <c r="F62" s="32" t="s">
        <v>2330</v>
      </c>
      <c r="G62" s="13" t="s">
        <v>273</v>
      </c>
      <c r="H62" s="13" t="s">
        <v>2</v>
      </c>
      <c r="I62" s="41">
        <v>424</v>
      </c>
      <c r="J62" s="41">
        <v>0</v>
      </c>
      <c r="K62" s="41">
        <v>8</v>
      </c>
      <c r="L62" s="41">
        <f t="shared" si="0"/>
        <v>53</v>
      </c>
      <c r="M62" s="44">
        <v>45576</v>
      </c>
      <c r="N62" s="44" t="s">
        <v>2299</v>
      </c>
      <c r="O62" s="45" t="s">
        <v>2139</v>
      </c>
      <c r="P62" s="45"/>
      <c r="Q62" s="45"/>
      <c r="R62" s="45"/>
      <c r="S62" s="45"/>
      <c r="T62" s="54" t="s">
        <v>2164</v>
      </c>
      <c r="U62" s="54" t="s">
        <v>2320</v>
      </c>
      <c r="V62" s="54"/>
      <c r="W62" s="54"/>
      <c r="X62" s="55" t="s">
        <v>2324</v>
      </c>
      <c r="Y62" s="41" t="s">
        <v>113</v>
      </c>
      <c r="Z62" s="68">
        <v>4.2589</v>
      </c>
      <c r="AA62" s="69">
        <f t="shared" si="46"/>
        <v>1805.7736</v>
      </c>
      <c r="AB62" s="41"/>
      <c r="AC62" s="41"/>
      <c r="AD62" s="41"/>
      <c r="AE62" s="70">
        <f t="shared" si="52"/>
        <v>424</v>
      </c>
      <c r="AF62" s="70"/>
      <c r="AG62" s="70"/>
      <c r="AH62" s="70"/>
      <c r="AI62" s="70"/>
      <c r="AJ62" s="70"/>
      <c r="AK62" s="76">
        <f t="shared" si="53"/>
        <v>424</v>
      </c>
      <c r="AL62" s="76"/>
      <c r="AM62" s="76"/>
      <c r="AN62" s="76"/>
      <c r="AO62" s="76"/>
      <c r="AP62" s="76">
        <f>I62</f>
        <v>424</v>
      </c>
      <c r="AQ62" s="76"/>
      <c r="AR62" s="76"/>
      <c r="AS62" s="76"/>
      <c r="AT62" s="76"/>
      <c r="AU62" s="76"/>
      <c r="AV62" s="76"/>
      <c r="AW62" s="76"/>
      <c r="AX62" s="76"/>
      <c r="AY62" s="76"/>
      <c r="AZ62" s="76"/>
      <c r="BA62" s="76"/>
      <c r="BB62" s="76"/>
      <c r="BC62" s="76"/>
      <c r="BD62" s="76"/>
      <c r="BE62" s="76">
        <f t="shared" si="48"/>
        <v>424</v>
      </c>
      <c r="BF62" s="76"/>
      <c r="BG62" s="76" t="s">
        <v>102</v>
      </c>
      <c r="BH62" s="76"/>
      <c r="BI62" s="76">
        <f>I62</f>
        <v>424</v>
      </c>
      <c r="BJ62" s="76"/>
      <c r="BK62" s="76"/>
      <c r="BL62" s="76"/>
      <c r="BM62" s="76"/>
      <c r="BN62" s="78" t="e">
        <f t="shared" si="63"/>
        <v>#REF!</v>
      </c>
      <c r="BO62" s="78" t="e">
        <f t="shared" ref="BO62:BR62" si="67">BO61-BI62</f>
        <v>#REF!</v>
      </c>
      <c r="BP62" s="78" t="e">
        <f t="shared" si="67"/>
        <v>#REF!</v>
      </c>
      <c r="BQ62" s="78" t="e">
        <f t="shared" si="67"/>
        <v>#REF!</v>
      </c>
      <c r="BR62" s="87" t="e">
        <f t="shared" si="67"/>
        <v>#REF!</v>
      </c>
      <c r="BS62" s="85"/>
      <c r="BT62" s="85"/>
      <c r="BU62" s="1"/>
      <c r="BV62" s="1"/>
      <c r="BW62" s="1"/>
      <c r="BX62" s="1"/>
      <c r="BY62" s="1"/>
      <c r="BZ62" s="1"/>
      <c r="CA62" s="1"/>
      <c r="CB62" s="1"/>
      <c r="CC62" s="1"/>
      <c r="CD62" s="1"/>
      <c r="CE62" s="1"/>
      <c r="CF62" s="1"/>
      <c r="CG62" s="1"/>
      <c r="CH62" s="1"/>
      <c r="CI62" s="1"/>
      <c r="CJ62" s="1"/>
      <c r="CK62" s="1"/>
      <c r="CL62" s="1"/>
      <c r="CM62" s="1"/>
      <c r="CN62" s="1"/>
    </row>
    <row r="63" s="3" customFormat="1" ht="32" customHeight="1" spans="1:245">
      <c r="A63" s="34">
        <v>45526</v>
      </c>
      <c r="B63" s="35" t="s">
        <v>270</v>
      </c>
      <c r="C63" s="36" t="s">
        <v>119</v>
      </c>
      <c r="D63" s="37">
        <v>4500143730</v>
      </c>
      <c r="E63" s="38" t="s">
        <v>2331</v>
      </c>
      <c r="F63" s="37" t="s">
        <v>2332</v>
      </c>
      <c r="G63" s="39" t="s">
        <v>1465</v>
      </c>
      <c r="H63" s="13" t="s">
        <v>1466</v>
      </c>
      <c r="I63" s="42">
        <v>2520</v>
      </c>
      <c r="J63" s="42">
        <v>1</v>
      </c>
      <c r="K63" s="42">
        <v>2</v>
      </c>
      <c r="L63" s="42">
        <f t="shared" si="0"/>
        <v>1260</v>
      </c>
      <c r="M63" s="43">
        <v>45576</v>
      </c>
      <c r="N63" s="44" t="s">
        <v>2299</v>
      </c>
      <c r="O63" s="45" t="s">
        <v>2139</v>
      </c>
      <c r="P63" s="46"/>
      <c r="Q63" s="46"/>
      <c r="R63" s="52"/>
      <c r="S63" s="54"/>
      <c r="T63" s="52" t="s">
        <v>2333</v>
      </c>
      <c r="U63" s="52" t="s">
        <v>2334</v>
      </c>
      <c r="V63" s="52"/>
      <c r="W63" s="60" t="s">
        <v>2335</v>
      </c>
      <c r="X63" s="42" t="s">
        <v>1305</v>
      </c>
      <c r="Y63" s="65">
        <v>7.7262</v>
      </c>
      <c r="Z63" s="66">
        <f t="shared" ref="Z63:Z67" si="68">Y63*I63</f>
        <v>19470.024</v>
      </c>
      <c r="AA63" s="42"/>
      <c r="AB63" s="42"/>
      <c r="AC63" s="41"/>
      <c r="AD63" s="67">
        <f t="shared" ref="AD63:AD67" si="69">I63</f>
        <v>2520</v>
      </c>
      <c r="AE63" s="67"/>
      <c r="AF63" s="67"/>
      <c r="AG63" s="67"/>
      <c r="AH63" s="67"/>
      <c r="AI63" s="67"/>
      <c r="AJ63" s="74">
        <f t="shared" ref="AJ63:AJ67" si="70">I63</f>
        <v>2520</v>
      </c>
      <c r="AK63" s="74"/>
      <c r="AL63" s="74"/>
      <c r="AM63" s="74"/>
      <c r="AN63" s="74"/>
      <c r="AO63" s="74"/>
      <c r="AP63" s="74"/>
      <c r="AQ63" s="74">
        <f t="shared" ref="AQ63:AQ67" si="71">I63</f>
        <v>2520</v>
      </c>
      <c r="AR63" s="74"/>
      <c r="AS63" s="74"/>
      <c r="AT63" s="74"/>
      <c r="AU63" s="74"/>
      <c r="AV63" s="74"/>
      <c r="AW63" s="74"/>
      <c r="AX63" s="74"/>
      <c r="AY63" s="74"/>
      <c r="AZ63" s="74"/>
      <c r="BA63" s="74"/>
      <c r="BB63" s="74"/>
      <c r="BC63" s="74"/>
      <c r="BD63" s="74">
        <f t="shared" ref="BD63:BD67" si="72">I63</f>
        <v>2520</v>
      </c>
      <c r="BE63" s="74"/>
      <c r="BF63" s="74">
        <f t="shared" ref="BF63:BF67" si="73">I63</f>
        <v>2520</v>
      </c>
      <c r="BG63" s="74" t="s">
        <v>102</v>
      </c>
      <c r="BH63" s="74"/>
      <c r="BI63" s="74"/>
      <c r="BJ63" s="74"/>
      <c r="BK63" s="74"/>
      <c r="BL63" s="74"/>
      <c r="BM63" s="74">
        <f t="shared" ref="BM63:BM67" si="74">I63</f>
        <v>2520</v>
      </c>
      <c r="BN63" s="74">
        <f t="shared" ref="BN63:BN67" si="75">I63</f>
        <v>2520</v>
      </c>
      <c r="BO63" s="79"/>
      <c r="BP63" s="74"/>
      <c r="BQ63" s="78" t="e">
        <f>BI63+BK63+BM63+BO63+'92108'!#REF!</f>
        <v>#REF!</v>
      </c>
      <c r="BR63" s="87" t="e">
        <f>BJ63+BL63+BN63+BP63+'92108'!#REF!</f>
        <v>#REF!</v>
      </c>
      <c r="BS63" s="85"/>
      <c r="BT63" s="85"/>
      <c r="BU63" s="1"/>
      <c r="BV63" s="1"/>
      <c r="BW63" s="1"/>
      <c r="BX63" s="1"/>
      <c r="BY63" s="1"/>
      <c r="BZ63" s="1"/>
      <c r="CA63" s="1"/>
      <c r="CB63" s="1"/>
      <c r="CC63" s="1"/>
      <c r="CD63" s="1"/>
      <c r="CE63" s="1"/>
      <c r="CF63" s="1"/>
      <c r="CG63" s="1"/>
      <c r="CH63" s="1"/>
      <c r="CI63" s="1"/>
      <c r="CJ63" s="1"/>
      <c r="CK63" s="1"/>
      <c r="CL63" s="1"/>
      <c r="CM63" s="1"/>
      <c r="CN63" s="1"/>
      <c r="CO63" s="82"/>
      <c r="CP63" s="82"/>
      <c r="CQ63" s="82"/>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82"/>
      <c r="DS63" s="82"/>
      <c r="DT63" s="82"/>
      <c r="DU63" s="82"/>
      <c r="DV63" s="82"/>
      <c r="DW63" s="82"/>
      <c r="DX63" s="82"/>
      <c r="DY63" s="82"/>
      <c r="DZ63" s="82"/>
      <c r="EA63" s="82"/>
      <c r="EB63" s="82"/>
      <c r="EC63" s="82"/>
      <c r="ED63" s="82"/>
      <c r="EE63" s="82"/>
      <c r="EF63" s="82"/>
      <c r="EG63" s="82"/>
      <c r="EH63" s="82"/>
      <c r="EI63" s="82"/>
      <c r="EJ63" s="82"/>
      <c r="EK63" s="82"/>
      <c r="EL63" s="82"/>
      <c r="EM63" s="82"/>
      <c r="EN63" s="82"/>
      <c r="EO63" s="82"/>
      <c r="EP63" s="82"/>
      <c r="EQ63" s="82"/>
      <c r="ER63" s="82"/>
      <c r="ES63" s="82"/>
      <c r="ET63" s="82"/>
      <c r="EU63" s="82"/>
      <c r="EV63" s="82"/>
      <c r="EW63" s="82"/>
      <c r="EX63" s="82"/>
      <c r="EY63" s="82"/>
      <c r="EZ63" s="82"/>
      <c r="FA63" s="82"/>
      <c r="FB63" s="82"/>
      <c r="FC63" s="82"/>
      <c r="FD63" s="82"/>
      <c r="FE63" s="82"/>
      <c r="FF63" s="82"/>
      <c r="FG63" s="82"/>
      <c r="FH63" s="82"/>
      <c r="FI63" s="82"/>
      <c r="FJ63" s="82"/>
      <c r="FK63" s="82"/>
      <c r="FL63" s="82"/>
      <c r="FM63" s="82"/>
      <c r="FN63" s="82"/>
      <c r="FO63" s="82"/>
      <c r="FP63" s="82"/>
      <c r="FQ63" s="82"/>
      <c r="FR63" s="82"/>
      <c r="FS63" s="82"/>
      <c r="FT63" s="82"/>
      <c r="FU63" s="82"/>
      <c r="FV63" s="82"/>
      <c r="FW63" s="82"/>
      <c r="FX63" s="82"/>
      <c r="FY63" s="82"/>
      <c r="FZ63" s="82"/>
      <c r="GA63" s="82"/>
      <c r="GB63" s="82"/>
      <c r="GC63" s="82"/>
      <c r="GD63" s="82"/>
      <c r="GE63" s="82"/>
      <c r="GF63" s="82"/>
      <c r="GG63" s="82"/>
      <c r="GH63" s="82"/>
      <c r="GI63" s="82"/>
      <c r="GJ63" s="82"/>
      <c r="GK63" s="82"/>
      <c r="GL63" s="82"/>
      <c r="GM63" s="82"/>
      <c r="GN63" s="82"/>
      <c r="GO63" s="82"/>
      <c r="GP63" s="82"/>
      <c r="GQ63" s="82"/>
      <c r="GR63" s="82"/>
      <c r="GS63" s="82"/>
      <c r="GT63" s="82"/>
      <c r="GU63" s="82"/>
      <c r="GV63" s="82"/>
      <c r="GW63" s="82"/>
      <c r="GX63" s="82"/>
      <c r="GY63" s="82"/>
      <c r="GZ63" s="82"/>
      <c r="HA63" s="82"/>
      <c r="HB63" s="82"/>
      <c r="HC63" s="82"/>
      <c r="HD63" s="82"/>
      <c r="HE63" s="82"/>
      <c r="HF63" s="82"/>
      <c r="HG63" s="82"/>
      <c r="HH63" s="82"/>
      <c r="HI63" s="82"/>
      <c r="HJ63" s="82"/>
      <c r="HK63" s="82"/>
      <c r="HL63" s="82"/>
      <c r="HM63" s="82"/>
      <c r="HN63" s="82"/>
      <c r="HO63" s="82"/>
      <c r="HP63" s="82"/>
      <c r="HQ63" s="82"/>
      <c r="HR63" s="82"/>
      <c r="HS63" s="82"/>
      <c r="HT63" s="82"/>
      <c r="HU63" s="82"/>
      <c r="HV63" s="82"/>
      <c r="HW63" s="82"/>
      <c r="HX63" s="82"/>
      <c r="HY63" s="82"/>
      <c r="HZ63" s="82"/>
      <c r="IA63" s="82"/>
      <c r="IB63" s="82"/>
      <c r="IC63" s="82"/>
      <c r="ID63" s="82"/>
      <c r="IE63" s="82"/>
      <c r="IF63" s="82"/>
      <c r="IG63" s="82"/>
      <c r="IH63" s="82"/>
      <c r="II63" s="82"/>
      <c r="IJ63" s="82"/>
      <c r="IK63" s="82"/>
    </row>
    <row r="64" s="4" customFormat="1" ht="32" customHeight="1" spans="1:92">
      <c r="A64" s="29">
        <v>45526</v>
      </c>
      <c r="B64" s="30" t="s">
        <v>270</v>
      </c>
      <c r="C64" s="31" t="s">
        <v>119</v>
      </c>
      <c r="D64" s="32">
        <v>4500143631</v>
      </c>
      <c r="E64" s="33" t="s">
        <v>2336</v>
      </c>
      <c r="F64" s="32" t="s">
        <v>2337</v>
      </c>
      <c r="G64" s="13" t="s">
        <v>557</v>
      </c>
      <c r="H64" s="13" t="s">
        <v>5</v>
      </c>
      <c r="I64" s="41">
        <v>40</v>
      </c>
      <c r="J64" s="41">
        <v>0</v>
      </c>
      <c r="K64" s="41">
        <v>8</v>
      </c>
      <c r="L64" s="41">
        <f t="shared" si="0"/>
        <v>5</v>
      </c>
      <c r="M64" s="44">
        <v>45576</v>
      </c>
      <c r="N64" s="44" t="s">
        <v>2299</v>
      </c>
      <c r="O64" s="45" t="s">
        <v>2139</v>
      </c>
      <c r="P64" s="45"/>
      <c r="Q64" s="45"/>
      <c r="R64" s="45"/>
      <c r="S64" s="52"/>
      <c r="T64" s="54" t="s">
        <v>2164</v>
      </c>
      <c r="U64" s="54" t="s">
        <v>2338</v>
      </c>
      <c r="V64" s="54"/>
      <c r="W64" s="54"/>
      <c r="X64" s="55" t="s">
        <v>2339</v>
      </c>
      <c r="Y64" s="41" t="s">
        <v>113</v>
      </c>
      <c r="Z64" s="68">
        <v>4.2589</v>
      </c>
      <c r="AA64" s="69">
        <f>Z64*I64</f>
        <v>170.356</v>
      </c>
      <c r="AB64" s="41"/>
      <c r="AC64" s="41"/>
      <c r="AD64" s="41"/>
      <c r="AE64" s="70">
        <f>I64</f>
        <v>40</v>
      </c>
      <c r="AF64" s="70"/>
      <c r="AG64" s="70"/>
      <c r="AH64" s="70"/>
      <c r="AI64" s="70"/>
      <c r="AJ64" s="70"/>
      <c r="AK64" s="76">
        <f>I64</f>
        <v>40</v>
      </c>
      <c r="AL64" s="76"/>
      <c r="AM64" s="76"/>
      <c r="AN64" s="76"/>
      <c r="AO64" s="76"/>
      <c r="AP64" s="76"/>
      <c r="AQ64" s="76"/>
      <c r="AR64" s="76"/>
      <c r="AS64" s="76">
        <f>I64</f>
        <v>40</v>
      </c>
      <c r="AT64" s="76"/>
      <c r="AU64" s="76"/>
      <c r="AV64" s="76"/>
      <c r="AW64" s="76"/>
      <c r="AX64" s="76"/>
      <c r="AY64" s="76"/>
      <c r="AZ64" s="76"/>
      <c r="BA64" s="76"/>
      <c r="BB64" s="76"/>
      <c r="BC64" s="76"/>
      <c r="BD64" s="76"/>
      <c r="BE64" s="76">
        <f>I64</f>
        <v>40</v>
      </c>
      <c r="BF64" s="76"/>
      <c r="BG64" s="76" t="s">
        <v>102</v>
      </c>
      <c r="BH64" s="76"/>
      <c r="BI64" s="76"/>
      <c r="BJ64" s="76"/>
      <c r="BK64" s="76"/>
      <c r="BL64" s="76">
        <f>I64</f>
        <v>40</v>
      </c>
      <c r="BM64" s="76"/>
      <c r="BN64" s="78" t="e">
        <f>BI64+BJ64+BK64+BL64+取消单!BN62</f>
        <v>#REF!</v>
      </c>
      <c r="BO64" s="78" t="e">
        <f>取消单!BO62-BI64</f>
        <v>#REF!</v>
      </c>
      <c r="BP64" s="78" t="e">
        <f>取消单!BP62-BJ64</f>
        <v>#REF!</v>
      </c>
      <c r="BQ64" s="78" t="e">
        <f>取消单!BQ62-BK64</f>
        <v>#REF!</v>
      </c>
      <c r="BR64" s="87" t="e">
        <f>取消单!BR62-BL64</f>
        <v>#REF!</v>
      </c>
      <c r="BS64" s="85"/>
      <c r="BT64" s="85"/>
      <c r="BU64" s="1"/>
      <c r="BV64" s="1"/>
      <c r="BW64" s="1"/>
      <c r="BX64" s="1"/>
      <c r="BY64" s="1"/>
      <c r="BZ64" s="1"/>
      <c r="CA64" s="1"/>
      <c r="CB64" s="1"/>
      <c r="CC64" s="1"/>
      <c r="CD64" s="1"/>
      <c r="CE64" s="1"/>
      <c r="CF64" s="1"/>
      <c r="CG64" s="1"/>
      <c r="CH64" s="1"/>
      <c r="CI64" s="1"/>
      <c r="CJ64" s="1"/>
      <c r="CK64" s="1"/>
      <c r="CL64" s="1"/>
      <c r="CM64" s="1"/>
      <c r="CN64" s="1"/>
    </row>
    <row r="65" s="3" customFormat="1" ht="32" customHeight="1" spans="1:245">
      <c r="A65" s="29">
        <v>45504</v>
      </c>
      <c r="B65" s="30" t="s">
        <v>270</v>
      </c>
      <c r="C65" s="31" t="s">
        <v>119</v>
      </c>
      <c r="D65" s="32">
        <v>4500141730</v>
      </c>
      <c r="E65" s="33"/>
      <c r="F65" s="32" t="s">
        <v>2340</v>
      </c>
      <c r="G65" s="24" t="s">
        <v>1465</v>
      </c>
      <c r="H65" s="13" t="s">
        <v>1466</v>
      </c>
      <c r="I65" s="42">
        <v>2</v>
      </c>
      <c r="J65" s="42">
        <v>1</v>
      </c>
      <c r="K65" s="42">
        <v>2</v>
      </c>
      <c r="L65" s="42">
        <f t="shared" si="0"/>
        <v>1</v>
      </c>
      <c r="M65" s="43">
        <v>45558</v>
      </c>
      <c r="N65" s="43">
        <v>45554</v>
      </c>
      <c r="O65" s="117" t="s">
        <v>2341</v>
      </c>
      <c r="P65" s="118" t="s">
        <v>93</v>
      </c>
      <c r="Q65" s="46"/>
      <c r="R65" s="52"/>
      <c r="S65" s="54"/>
      <c r="T65" s="54" t="s">
        <v>2342</v>
      </c>
      <c r="U65" s="52" t="s">
        <v>2334</v>
      </c>
      <c r="V65" s="52"/>
      <c r="W65" s="60" t="s">
        <v>2343</v>
      </c>
      <c r="X65" s="42" t="s">
        <v>1305</v>
      </c>
      <c r="Y65" s="65">
        <v>7.743</v>
      </c>
      <c r="Z65" s="66">
        <f t="shared" si="68"/>
        <v>15.486</v>
      </c>
      <c r="AA65" s="42"/>
      <c r="AB65" s="42" t="s">
        <v>1465</v>
      </c>
      <c r="AC65" s="41" t="s">
        <v>101</v>
      </c>
      <c r="AD65" s="67">
        <f t="shared" si="69"/>
        <v>2</v>
      </c>
      <c r="AE65" s="67"/>
      <c r="AF65" s="67"/>
      <c r="AG65" s="67"/>
      <c r="AH65" s="67"/>
      <c r="AI65" s="67"/>
      <c r="AJ65" s="74">
        <f t="shared" si="70"/>
        <v>2</v>
      </c>
      <c r="AK65" s="74"/>
      <c r="AL65" s="74"/>
      <c r="AM65" s="74"/>
      <c r="AN65" s="74"/>
      <c r="AO65" s="74"/>
      <c r="AP65" s="74"/>
      <c r="AQ65" s="74">
        <f t="shared" si="71"/>
        <v>2</v>
      </c>
      <c r="AR65" s="74"/>
      <c r="AS65" s="74"/>
      <c r="AT65" s="74"/>
      <c r="AU65" s="74"/>
      <c r="AV65" s="74"/>
      <c r="AW65" s="74"/>
      <c r="AX65" s="74"/>
      <c r="AY65" s="74"/>
      <c r="AZ65" s="74"/>
      <c r="BA65" s="74"/>
      <c r="BB65" s="74"/>
      <c r="BC65" s="74"/>
      <c r="BD65" s="74">
        <f t="shared" si="72"/>
        <v>2</v>
      </c>
      <c r="BE65" s="74"/>
      <c r="BF65" s="74">
        <f t="shared" si="73"/>
        <v>2</v>
      </c>
      <c r="BG65" s="74" t="s">
        <v>102</v>
      </c>
      <c r="BH65" s="74"/>
      <c r="BI65" s="74"/>
      <c r="BJ65" s="74"/>
      <c r="BK65" s="74"/>
      <c r="BL65" s="74"/>
      <c r="BM65" s="74">
        <f t="shared" si="74"/>
        <v>2</v>
      </c>
      <c r="BN65" s="74">
        <f t="shared" si="75"/>
        <v>2</v>
      </c>
      <c r="BO65" s="79"/>
      <c r="BP65" s="74"/>
      <c r="BQ65" s="78" t="e">
        <f>BI65+BK65+BM65+BO65+'92108'!#REF!</f>
        <v>#REF!</v>
      </c>
      <c r="BR65" s="87" t="e">
        <f>BJ65+BL65+BN65+BP65+'92108'!#REF!</f>
        <v>#REF!</v>
      </c>
      <c r="BS65" s="197">
        <f>L65</f>
        <v>1</v>
      </c>
      <c r="BT65" s="197">
        <f>I65</f>
        <v>2</v>
      </c>
      <c r="BU65" s="1"/>
      <c r="BV65" s="1"/>
      <c r="BW65" s="1"/>
      <c r="BX65" s="1"/>
      <c r="BY65" s="1"/>
      <c r="BZ65" s="1"/>
      <c r="CA65" s="1"/>
      <c r="CB65" s="1"/>
      <c r="CC65" s="1"/>
      <c r="CD65" s="1"/>
      <c r="CE65" s="1"/>
      <c r="CF65" s="1"/>
      <c r="CG65" s="1"/>
      <c r="CH65" s="1"/>
      <c r="CI65" s="1"/>
      <c r="CJ65" s="1"/>
      <c r="CK65" s="1"/>
      <c r="CL65" s="1"/>
      <c r="CM65" s="1"/>
      <c r="CN65" s="1"/>
      <c r="CO65" s="82"/>
      <c r="CP65" s="82"/>
      <c r="CQ65" s="82"/>
      <c r="CR65" s="82"/>
      <c r="CS65" s="82"/>
      <c r="CT65" s="82"/>
      <c r="CU65" s="82"/>
      <c r="CV65" s="82"/>
      <c r="CW65" s="82"/>
      <c r="CX65" s="82"/>
      <c r="CY65" s="82"/>
      <c r="CZ65" s="82"/>
      <c r="DA65" s="82"/>
      <c r="DB65" s="82"/>
      <c r="DC65" s="82"/>
      <c r="DD65" s="82"/>
      <c r="DE65" s="82"/>
      <c r="DF65" s="82"/>
      <c r="DG65" s="82"/>
      <c r="DH65" s="82"/>
      <c r="DI65" s="82"/>
      <c r="DJ65" s="82"/>
      <c r="DK65" s="82"/>
      <c r="DL65" s="82"/>
      <c r="DM65" s="82"/>
      <c r="DN65" s="82"/>
      <c r="DO65" s="82"/>
      <c r="DP65" s="82"/>
      <c r="DQ65" s="82"/>
      <c r="DR65" s="82"/>
      <c r="DS65" s="82"/>
      <c r="DT65" s="82"/>
      <c r="DU65" s="82"/>
      <c r="DV65" s="82"/>
      <c r="DW65" s="82"/>
      <c r="DX65" s="82"/>
      <c r="DY65" s="82"/>
      <c r="DZ65" s="82"/>
      <c r="EA65" s="82"/>
      <c r="EB65" s="82"/>
      <c r="EC65" s="82"/>
      <c r="ED65" s="82"/>
      <c r="EE65" s="82"/>
      <c r="EF65" s="82"/>
      <c r="EG65" s="82"/>
      <c r="EH65" s="82"/>
      <c r="EI65" s="82"/>
      <c r="EJ65" s="82"/>
      <c r="EK65" s="82"/>
      <c r="EL65" s="82"/>
      <c r="EM65" s="82"/>
      <c r="EN65" s="82"/>
      <c r="EO65" s="82"/>
      <c r="EP65" s="82"/>
      <c r="EQ65" s="82"/>
      <c r="ER65" s="82"/>
      <c r="ES65" s="82"/>
      <c r="ET65" s="82"/>
      <c r="EU65" s="82"/>
      <c r="EV65" s="82"/>
      <c r="EW65" s="82"/>
      <c r="EX65" s="82"/>
      <c r="EY65" s="82"/>
      <c r="EZ65" s="82"/>
      <c r="FA65" s="82"/>
      <c r="FB65" s="82"/>
      <c r="FC65" s="82"/>
      <c r="FD65" s="82"/>
      <c r="FE65" s="82"/>
      <c r="FF65" s="82"/>
      <c r="FG65" s="82"/>
      <c r="FH65" s="82"/>
      <c r="FI65" s="82"/>
      <c r="FJ65" s="82"/>
      <c r="FK65" s="82"/>
      <c r="FL65" s="82"/>
      <c r="FM65" s="82"/>
      <c r="FN65" s="82"/>
      <c r="FO65" s="82"/>
      <c r="FP65" s="82"/>
      <c r="FQ65" s="82"/>
      <c r="FR65" s="82"/>
      <c r="FS65" s="82"/>
      <c r="FT65" s="82"/>
      <c r="FU65" s="82"/>
      <c r="FV65" s="82"/>
      <c r="FW65" s="82"/>
      <c r="FX65" s="82"/>
      <c r="FY65" s="82"/>
      <c r="FZ65" s="82"/>
      <c r="GA65" s="82"/>
      <c r="GB65" s="82"/>
      <c r="GC65" s="82"/>
      <c r="GD65" s="82"/>
      <c r="GE65" s="82"/>
      <c r="GF65" s="82"/>
      <c r="GG65" s="82"/>
      <c r="GH65" s="82"/>
      <c r="GI65" s="82"/>
      <c r="GJ65" s="82"/>
      <c r="GK65" s="82"/>
      <c r="GL65" s="82"/>
      <c r="GM65" s="82"/>
      <c r="GN65" s="82"/>
      <c r="GO65" s="82"/>
      <c r="GP65" s="82"/>
      <c r="GQ65" s="82"/>
      <c r="GR65" s="82"/>
      <c r="GS65" s="82"/>
      <c r="GT65" s="82"/>
      <c r="GU65" s="82"/>
      <c r="GV65" s="82"/>
      <c r="GW65" s="82"/>
      <c r="GX65" s="82"/>
      <c r="GY65" s="82"/>
      <c r="GZ65" s="82"/>
      <c r="HA65" s="82"/>
      <c r="HB65" s="82"/>
      <c r="HC65" s="82"/>
      <c r="HD65" s="82"/>
      <c r="HE65" s="82"/>
      <c r="HF65" s="82"/>
      <c r="HG65" s="82"/>
      <c r="HH65" s="82"/>
      <c r="HI65" s="82"/>
      <c r="HJ65" s="82"/>
      <c r="HK65" s="82"/>
      <c r="HL65" s="82"/>
      <c r="HM65" s="82"/>
      <c r="HN65" s="82"/>
      <c r="HO65" s="82"/>
      <c r="HP65" s="82"/>
      <c r="HQ65" s="82"/>
      <c r="HR65" s="82"/>
      <c r="HS65" s="82"/>
      <c r="HT65" s="82"/>
      <c r="HU65" s="82"/>
      <c r="HV65" s="82"/>
      <c r="HW65" s="82"/>
      <c r="HX65" s="82"/>
      <c r="HY65" s="82"/>
      <c r="HZ65" s="82"/>
      <c r="IA65" s="82"/>
      <c r="IB65" s="82"/>
      <c r="IC65" s="82"/>
      <c r="ID65" s="82"/>
      <c r="IE65" s="82"/>
      <c r="IF65" s="82"/>
      <c r="IG65" s="82"/>
      <c r="IH65" s="82"/>
      <c r="II65" s="82"/>
      <c r="IJ65" s="82"/>
      <c r="IK65" s="82"/>
    </row>
    <row r="66" s="3" customFormat="1" ht="32" customHeight="1" spans="1:245">
      <c r="A66" s="29">
        <v>45504</v>
      </c>
      <c r="B66" s="30" t="s">
        <v>270</v>
      </c>
      <c r="C66" s="31" t="s">
        <v>119</v>
      </c>
      <c r="D66" s="32">
        <v>4500141730</v>
      </c>
      <c r="E66" s="33"/>
      <c r="F66" s="32" t="s">
        <v>2344</v>
      </c>
      <c r="G66" s="24" t="s">
        <v>1465</v>
      </c>
      <c r="H66" s="13" t="s">
        <v>1466</v>
      </c>
      <c r="I66" s="42">
        <v>384</v>
      </c>
      <c r="J66" s="42">
        <v>1</v>
      </c>
      <c r="K66" s="42">
        <v>2</v>
      </c>
      <c r="L66" s="42">
        <f t="shared" ref="L66:L97" si="76">I66/K66</f>
        <v>192</v>
      </c>
      <c r="M66" s="43">
        <v>45558</v>
      </c>
      <c r="N66" s="43">
        <v>45554</v>
      </c>
      <c r="O66" s="117" t="s">
        <v>2341</v>
      </c>
      <c r="P66" s="118" t="s">
        <v>93</v>
      </c>
      <c r="Q66" s="46"/>
      <c r="R66" s="52"/>
      <c r="S66" s="54"/>
      <c r="T66" s="54" t="s">
        <v>2342</v>
      </c>
      <c r="U66" s="52" t="s">
        <v>2334</v>
      </c>
      <c r="V66" s="52"/>
      <c r="W66" s="60" t="s">
        <v>2345</v>
      </c>
      <c r="X66" s="42" t="s">
        <v>1305</v>
      </c>
      <c r="Y66" s="65">
        <v>7.743</v>
      </c>
      <c r="Z66" s="66">
        <f t="shared" si="68"/>
        <v>2973.312</v>
      </c>
      <c r="AA66" s="42"/>
      <c r="AB66" s="42" t="s">
        <v>1465</v>
      </c>
      <c r="AC66" s="41" t="s">
        <v>101</v>
      </c>
      <c r="AD66" s="67">
        <f t="shared" si="69"/>
        <v>384</v>
      </c>
      <c r="AE66" s="67"/>
      <c r="AF66" s="67"/>
      <c r="AG66" s="67"/>
      <c r="AH66" s="67"/>
      <c r="AI66" s="67"/>
      <c r="AJ66" s="74">
        <f t="shared" si="70"/>
        <v>384</v>
      </c>
      <c r="AK66" s="74"/>
      <c r="AL66" s="74"/>
      <c r="AM66" s="74"/>
      <c r="AN66" s="74"/>
      <c r="AO66" s="74"/>
      <c r="AP66" s="74"/>
      <c r="AQ66" s="74">
        <f t="shared" si="71"/>
        <v>384</v>
      </c>
      <c r="AR66" s="74"/>
      <c r="AS66" s="74"/>
      <c r="AT66" s="74"/>
      <c r="AU66" s="74"/>
      <c r="AV66" s="74"/>
      <c r="AW66" s="74"/>
      <c r="AX66" s="74"/>
      <c r="AY66" s="74"/>
      <c r="AZ66" s="74"/>
      <c r="BA66" s="74"/>
      <c r="BB66" s="74"/>
      <c r="BC66" s="74"/>
      <c r="BD66" s="74">
        <f t="shared" si="72"/>
        <v>384</v>
      </c>
      <c r="BE66" s="74"/>
      <c r="BF66" s="74">
        <f t="shared" si="73"/>
        <v>384</v>
      </c>
      <c r="BG66" s="74" t="s">
        <v>102</v>
      </c>
      <c r="BH66" s="74"/>
      <c r="BI66" s="74"/>
      <c r="BJ66" s="74"/>
      <c r="BK66" s="74"/>
      <c r="BL66" s="74"/>
      <c r="BM66" s="74">
        <f t="shared" si="74"/>
        <v>384</v>
      </c>
      <c r="BN66" s="74">
        <f t="shared" si="75"/>
        <v>384</v>
      </c>
      <c r="BO66" s="79"/>
      <c r="BP66" s="74"/>
      <c r="BQ66" s="78" t="e">
        <f>BI66+BK66+BM66+BO66+BQ65</f>
        <v>#REF!</v>
      </c>
      <c r="BR66" s="87" t="e">
        <f>BJ66+BL66+BN66+BP66+BR65</f>
        <v>#REF!</v>
      </c>
      <c r="BS66" s="197">
        <f>L66</f>
        <v>192</v>
      </c>
      <c r="BT66" s="197">
        <f>I66</f>
        <v>384</v>
      </c>
      <c r="BU66" s="1"/>
      <c r="BV66" s="1"/>
      <c r="BW66" s="1"/>
      <c r="BX66" s="1"/>
      <c r="BY66" s="1"/>
      <c r="BZ66" s="1"/>
      <c r="CA66" s="1"/>
      <c r="CB66" s="1"/>
      <c r="CC66" s="1"/>
      <c r="CD66" s="1"/>
      <c r="CE66" s="1"/>
      <c r="CF66" s="1"/>
      <c r="CG66" s="1"/>
      <c r="CH66" s="1"/>
      <c r="CI66" s="1"/>
      <c r="CJ66" s="1"/>
      <c r="CK66" s="1"/>
      <c r="CL66" s="1"/>
      <c r="CM66" s="1"/>
      <c r="CN66" s="1"/>
      <c r="CO66" s="82"/>
      <c r="CP66" s="82"/>
      <c r="CQ66" s="82"/>
      <c r="CR66" s="82"/>
      <c r="CS66" s="82"/>
      <c r="CT66" s="82"/>
      <c r="CU66" s="82"/>
      <c r="CV66" s="82"/>
      <c r="CW66" s="82"/>
      <c r="CX66" s="82"/>
      <c r="CY66" s="82"/>
      <c r="CZ66" s="82"/>
      <c r="DA66" s="82"/>
      <c r="DB66" s="82"/>
      <c r="DC66" s="82"/>
      <c r="DD66" s="82"/>
      <c r="DE66" s="82"/>
      <c r="DF66" s="82"/>
      <c r="DG66" s="82"/>
      <c r="DH66" s="82"/>
      <c r="DI66" s="82"/>
      <c r="DJ66" s="82"/>
      <c r="DK66" s="82"/>
      <c r="DL66" s="82"/>
      <c r="DM66" s="82"/>
      <c r="DN66" s="82"/>
      <c r="DO66" s="82"/>
      <c r="DP66" s="82"/>
      <c r="DQ66" s="82"/>
      <c r="DR66" s="82"/>
      <c r="DS66" s="82"/>
      <c r="DT66" s="82"/>
      <c r="DU66" s="82"/>
      <c r="DV66" s="82"/>
      <c r="DW66" s="82"/>
      <c r="DX66" s="82"/>
      <c r="DY66" s="82"/>
      <c r="DZ66" s="82"/>
      <c r="EA66" s="82"/>
      <c r="EB66" s="82"/>
      <c r="EC66" s="82"/>
      <c r="ED66" s="82"/>
      <c r="EE66" s="82"/>
      <c r="EF66" s="82"/>
      <c r="EG66" s="82"/>
      <c r="EH66" s="82"/>
      <c r="EI66" s="82"/>
      <c r="EJ66" s="82"/>
      <c r="EK66" s="82"/>
      <c r="EL66" s="82"/>
      <c r="EM66" s="82"/>
      <c r="EN66" s="82"/>
      <c r="EO66" s="82"/>
      <c r="EP66" s="82"/>
      <c r="EQ66" s="82"/>
      <c r="ER66" s="82"/>
      <c r="ES66" s="82"/>
      <c r="ET66" s="82"/>
      <c r="EU66" s="82"/>
      <c r="EV66" s="82"/>
      <c r="EW66" s="82"/>
      <c r="EX66" s="82"/>
      <c r="EY66" s="82"/>
      <c r="EZ66" s="82"/>
      <c r="FA66" s="82"/>
      <c r="FB66" s="82"/>
      <c r="FC66" s="82"/>
      <c r="FD66" s="82"/>
      <c r="FE66" s="82"/>
      <c r="FF66" s="82"/>
      <c r="FG66" s="82"/>
      <c r="FH66" s="82"/>
      <c r="FI66" s="82"/>
      <c r="FJ66" s="82"/>
      <c r="FK66" s="82"/>
      <c r="FL66" s="82"/>
      <c r="FM66" s="82"/>
      <c r="FN66" s="82"/>
      <c r="FO66" s="82"/>
      <c r="FP66" s="82"/>
      <c r="FQ66" s="82"/>
      <c r="FR66" s="82"/>
      <c r="FS66" s="82"/>
      <c r="FT66" s="82"/>
      <c r="FU66" s="82"/>
      <c r="FV66" s="82"/>
      <c r="FW66" s="82"/>
      <c r="FX66" s="82"/>
      <c r="FY66" s="82"/>
      <c r="FZ66" s="82"/>
      <c r="GA66" s="82"/>
      <c r="GB66" s="82"/>
      <c r="GC66" s="82"/>
      <c r="GD66" s="82"/>
      <c r="GE66" s="82"/>
      <c r="GF66" s="82"/>
      <c r="GG66" s="82"/>
      <c r="GH66" s="82"/>
      <c r="GI66" s="82"/>
      <c r="GJ66" s="82"/>
      <c r="GK66" s="82"/>
      <c r="GL66" s="82"/>
      <c r="GM66" s="82"/>
      <c r="GN66" s="82"/>
      <c r="GO66" s="82"/>
      <c r="GP66" s="82"/>
      <c r="GQ66" s="82"/>
      <c r="GR66" s="82"/>
      <c r="GS66" s="82"/>
      <c r="GT66" s="82"/>
      <c r="GU66" s="82"/>
      <c r="GV66" s="82"/>
      <c r="GW66" s="82"/>
      <c r="GX66" s="82"/>
      <c r="GY66" s="82"/>
      <c r="GZ66" s="82"/>
      <c r="HA66" s="82"/>
      <c r="HB66" s="82"/>
      <c r="HC66" s="82"/>
      <c r="HD66" s="82"/>
      <c r="HE66" s="82"/>
      <c r="HF66" s="82"/>
      <c r="HG66" s="82"/>
      <c r="HH66" s="82"/>
      <c r="HI66" s="82"/>
      <c r="HJ66" s="82"/>
      <c r="HK66" s="82"/>
      <c r="HL66" s="82"/>
      <c r="HM66" s="82"/>
      <c r="HN66" s="82"/>
      <c r="HO66" s="82"/>
      <c r="HP66" s="82"/>
      <c r="HQ66" s="82"/>
      <c r="HR66" s="82"/>
      <c r="HS66" s="82"/>
      <c r="HT66" s="82"/>
      <c r="HU66" s="82"/>
      <c r="HV66" s="82"/>
      <c r="HW66" s="82"/>
      <c r="HX66" s="82"/>
      <c r="HY66" s="82"/>
      <c r="HZ66" s="82"/>
      <c r="IA66" s="82"/>
      <c r="IB66" s="82"/>
      <c r="IC66" s="82"/>
      <c r="ID66" s="82"/>
      <c r="IE66" s="82"/>
      <c r="IF66" s="82"/>
      <c r="IG66" s="82"/>
      <c r="IH66" s="82"/>
      <c r="II66" s="82"/>
      <c r="IJ66" s="82"/>
      <c r="IK66" s="82"/>
    </row>
    <row r="67" s="3" customFormat="1" ht="32" customHeight="1" spans="1:245">
      <c r="A67" s="29">
        <v>45504</v>
      </c>
      <c r="B67" s="30" t="s">
        <v>270</v>
      </c>
      <c r="C67" s="31" t="s">
        <v>119</v>
      </c>
      <c r="D67" s="32">
        <v>4500141730</v>
      </c>
      <c r="E67" s="33"/>
      <c r="F67" s="32" t="s">
        <v>2346</v>
      </c>
      <c r="G67" s="24" t="s">
        <v>1465</v>
      </c>
      <c r="H67" s="13" t="s">
        <v>1466</v>
      </c>
      <c r="I67" s="42">
        <v>972</v>
      </c>
      <c r="J67" s="42">
        <v>1</v>
      </c>
      <c r="K67" s="42">
        <v>2</v>
      </c>
      <c r="L67" s="42">
        <f t="shared" si="76"/>
        <v>486</v>
      </c>
      <c r="M67" s="43">
        <v>45558</v>
      </c>
      <c r="N67" s="43">
        <v>45554</v>
      </c>
      <c r="O67" s="117" t="s">
        <v>2341</v>
      </c>
      <c r="P67" s="118" t="s">
        <v>93</v>
      </c>
      <c r="Q67" s="46"/>
      <c r="R67" s="52"/>
      <c r="S67" s="54"/>
      <c r="T67" s="54" t="s">
        <v>2342</v>
      </c>
      <c r="U67" s="52" t="s">
        <v>2334</v>
      </c>
      <c r="V67" s="52"/>
      <c r="W67" s="60" t="s">
        <v>2345</v>
      </c>
      <c r="X67" s="42" t="s">
        <v>1305</v>
      </c>
      <c r="Y67" s="65">
        <v>7.743</v>
      </c>
      <c r="Z67" s="66">
        <f t="shared" si="68"/>
        <v>7526.196</v>
      </c>
      <c r="AA67" s="42"/>
      <c r="AB67" s="42" t="s">
        <v>1465</v>
      </c>
      <c r="AC67" s="41" t="s">
        <v>101</v>
      </c>
      <c r="AD67" s="67">
        <f t="shared" si="69"/>
        <v>972</v>
      </c>
      <c r="AE67" s="67"/>
      <c r="AF67" s="67"/>
      <c r="AG67" s="67"/>
      <c r="AH67" s="67"/>
      <c r="AI67" s="67"/>
      <c r="AJ67" s="74">
        <f t="shared" si="70"/>
        <v>972</v>
      </c>
      <c r="AK67" s="74"/>
      <c r="AL67" s="74"/>
      <c r="AM67" s="74"/>
      <c r="AN67" s="74"/>
      <c r="AO67" s="74"/>
      <c r="AP67" s="74"/>
      <c r="AQ67" s="74">
        <f t="shared" si="71"/>
        <v>972</v>
      </c>
      <c r="AR67" s="74"/>
      <c r="AS67" s="74"/>
      <c r="AT67" s="74"/>
      <c r="AU67" s="74"/>
      <c r="AV67" s="74"/>
      <c r="AW67" s="74"/>
      <c r="AX67" s="74"/>
      <c r="AY67" s="74"/>
      <c r="AZ67" s="74"/>
      <c r="BA67" s="74"/>
      <c r="BB67" s="74"/>
      <c r="BC67" s="74"/>
      <c r="BD67" s="74">
        <f t="shared" si="72"/>
        <v>972</v>
      </c>
      <c r="BE67" s="74"/>
      <c r="BF67" s="74">
        <f t="shared" si="73"/>
        <v>972</v>
      </c>
      <c r="BG67" s="74" t="s">
        <v>102</v>
      </c>
      <c r="BH67" s="74"/>
      <c r="BI67" s="74"/>
      <c r="BJ67" s="74"/>
      <c r="BK67" s="74"/>
      <c r="BL67" s="74"/>
      <c r="BM67" s="74">
        <f t="shared" si="74"/>
        <v>972</v>
      </c>
      <c r="BN67" s="74">
        <f t="shared" si="75"/>
        <v>972</v>
      </c>
      <c r="BO67" s="79"/>
      <c r="BP67" s="74"/>
      <c r="BQ67" s="78" t="e">
        <f>BI67+BK67+BM67+BO67+BQ66</f>
        <v>#REF!</v>
      </c>
      <c r="BR67" s="87" t="e">
        <f>BJ67+BL67+BN67+BP67+BR66</f>
        <v>#REF!</v>
      </c>
      <c r="BS67" s="197">
        <f>L67</f>
        <v>486</v>
      </c>
      <c r="BT67" s="197">
        <f>I67</f>
        <v>972</v>
      </c>
      <c r="BU67" s="1"/>
      <c r="BV67" s="1"/>
      <c r="BW67" s="1"/>
      <c r="BX67" s="1"/>
      <c r="BY67" s="1"/>
      <c r="BZ67" s="1"/>
      <c r="CA67" s="1"/>
      <c r="CB67" s="1"/>
      <c r="CC67" s="1"/>
      <c r="CD67" s="1"/>
      <c r="CE67" s="1"/>
      <c r="CF67" s="1"/>
      <c r="CG67" s="1"/>
      <c r="CH67" s="1"/>
      <c r="CI67" s="1"/>
      <c r="CJ67" s="1"/>
      <c r="CK67" s="1"/>
      <c r="CL67" s="1"/>
      <c r="CM67" s="1"/>
      <c r="CN67" s="1"/>
      <c r="CO67" s="82"/>
      <c r="CP67" s="82"/>
      <c r="CQ67" s="82"/>
      <c r="CR67" s="82"/>
      <c r="CS67" s="82"/>
      <c r="CT67" s="82"/>
      <c r="CU67" s="82"/>
      <c r="CV67" s="82"/>
      <c r="CW67" s="82"/>
      <c r="CX67" s="82"/>
      <c r="CY67" s="82"/>
      <c r="CZ67" s="82"/>
      <c r="DA67" s="82"/>
      <c r="DB67" s="82"/>
      <c r="DC67" s="82"/>
      <c r="DD67" s="82"/>
      <c r="DE67" s="82"/>
      <c r="DF67" s="82"/>
      <c r="DG67" s="82"/>
      <c r="DH67" s="82"/>
      <c r="DI67" s="82"/>
      <c r="DJ67" s="82"/>
      <c r="DK67" s="82"/>
      <c r="DL67" s="82"/>
      <c r="DM67" s="82"/>
      <c r="DN67" s="82"/>
      <c r="DO67" s="82"/>
      <c r="DP67" s="82"/>
      <c r="DQ67" s="82"/>
      <c r="DR67" s="82"/>
      <c r="DS67" s="82"/>
      <c r="DT67" s="82"/>
      <c r="DU67" s="82"/>
      <c r="DV67" s="82"/>
      <c r="DW67" s="82"/>
      <c r="DX67" s="82"/>
      <c r="DY67" s="82"/>
      <c r="DZ67" s="82"/>
      <c r="EA67" s="82"/>
      <c r="EB67" s="82"/>
      <c r="EC67" s="82"/>
      <c r="ED67" s="82"/>
      <c r="EE67" s="82"/>
      <c r="EF67" s="82"/>
      <c r="EG67" s="82"/>
      <c r="EH67" s="82"/>
      <c r="EI67" s="82"/>
      <c r="EJ67" s="82"/>
      <c r="EK67" s="82"/>
      <c r="EL67" s="82"/>
      <c r="EM67" s="82"/>
      <c r="EN67" s="82"/>
      <c r="EO67" s="82"/>
      <c r="EP67" s="82"/>
      <c r="EQ67" s="82"/>
      <c r="ER67" s="82"/>
      <c r="ES67" s="82"/>
      <c r="ET67" s="82"/>
      <c r="EU67" s="82"/>
      <c r="EV67" s="82"/>
      <c r="EW67" s="82"/>
      <c r="EX67" s="82"/>
      <c r="EY67" s="82"/>
      <c r="EZ67" s="82"/>
      <c r="FA67" s="82"/>
      <c r="FB67" s="82"/>
      <c r="FC67" s="82"/>
      <c r="FD67" s="82"/>
      <c r="FE67" s="82"/>
      <c r="FF67" s="82"/>
      <c r="FG67" s="82"/>
      <c r="FH67" s="82"/>
      <c r="FI67" s="82"/>
      <c r="FJ67" s="82"/>
      <c r="FK67" s="82"/>
      <c r="FL67" s="82"/>
      <c r="FM67" s="82"/>
      <c r="FN67" s="82"/>
      <c r="FO67" s="82"/>
      <c r="FP67" s="82"/>
      <c r="FQ67" s="82"/>
      <c r="FR67" s="82"/>
      <c r="FS67" s="82"/>
      <c r="FT67" s="82"/>
      <c r="FU67" s="82"/>
      <c r="FV67" s="82"/>
      <c r="FW67" s="82"/>
      <c r="FX67" s="82"/>
      <c r="FY67" s="82"/>
      <c r="FZ67" s="82"/>
      <c r="GA67" s="82"/>
      <c r="GB67" s="82"/>
      <c r="GC67" s="82"/>
      <c r="GD67" s="82"/>
      <c r="GE67" s="82"/>
      <c r="GF67" s="82"/>
      <c r="GG67" s="82"/>
      <c r="GH67" s="82"/>
      <c r="GI67" s="82"/>
      <c r="GJ67" s="82"/>
      <c r="GK67" s="82"/>
      <c r="GL67" s="82"/>
      <c r="GM67" s="82"/>
      <c r="GN67" s="82"/>
      <c r="GO67" s="82"/>
      <c r="GP67" s="82"/>
      <c r="GQ67" s="82"/>
      <c r="GR67" s="82"/>
      <c r="GS67" s="82"/>
      <c r="GT67" s="82"/>
      <c r="GU67" s="82"/>
      <c r="GV67" s="82"/>
      <c r="GW67" s="82"/>
      <c r="GX67" s="82"/>
      <c r="GY67" s="82"/>
      <c r="GZ67" s="82"/>
      <c r="HA67" s="82"/>
      <c r="HB67" s="82"/>
      <c r="HC67" s="82"/>
      <c r="HD67" s="82"/>
      <c r="HE67" s="82"/>
      <c r="HF67" s="82"/>
      <c r="HG67" s="82"/>
      <c r="HH67" s="82"/>
      <c r="HI67" s="82"/>
      <c r="HJ67" s="82"/>
      <c r="HK67" s="82"/>
      <c r="HL67" s="82"/>
      <c r="HM67" s="82"/>
      <c r="HN67" s="82"/>
      <c r="HO67" s="82"/>
      <c r="HP67" s="82"/>
      <c r="HQ67" s="82"/>
      <c r="HR67" s="82"/>
      <c r="HS67" s="82"/>
      <c r="HT67" s="82"/>
      <c r="HU67" s="82"/>
      <c r="HV67" s="82"/>
      <c r="HW67" s="82"/>
      <c r="HX67" s="82"/>
      <c r="HY67" s="82"/>
      <c r="HZ67" s="82"/>
      <c r="IA67" s="82"/>
      <c r="IB67" s="82"/>
      <c r="IC67" s="82"/>
      <c r="ID67" s="82"/>
      <c r="IE67" s="82"/>
      <c r="IF67" s="82"/>
      <c r="IG67" s="82"/>
      <c r="IH67" s="82"/>
      <c r="II67" s="82"/>
      <c r="IJ67" s="82"/>
      <c r="IK67" s="82"/>
    </row>
    <row r="68" s="4" customFormat="1" ht="32" customHeight="1" spans="1:92">
      <c r="A68" s="29">
        <v>45548</v>
      </c>
      <c r="B68" s="30" t="s">
        <v>2347</v>
      </c>
      <c r="C68" s="31" t="s">
        <v>245</v>
      </c>
      <c r="D68" s="32">
        <v>4500145189</v>
      </c>
      <c r="E68" s="33" t="s">
        <v>2348</v>
      </c>
      <c r="F68" s="32" t="s">
        <v>2349</v>
      </c>
      <c r="G68" s="13" t="s">
        <v>83</v>
      </c>
      <c r="H68" s="13" t="s">
        <v>84</v>
      </c>
      <c r="I68" s="41">
        <v>1600</v>
      </c>
      <c r="J68" s="41">
        <v>0</v>
      </c>
      <c r="K68" s="41">
        <v>8</v>
      </c>
      <c r="L68" s="41">
        <f t="shared" si="76"/>
        <v>200</v>
      </c>
      <c r="M68" s="44">
        <v>45590</v>
      </c>
      <c r="N68" s="44" t="s">
        <v>2350</v>
      </c>
      <c r="O68" s="45"/>
      <c r="P68" s="45"/>
      <c r="Q68" s="45"/>
      <c r="R68" s="45"/>
      <c r="S68" s="52"/>
      <c r="T68" s="54" t="s">
        <v>85</v>
      </c>
      <c r="U68" s="54" t="s">
        <v>2351</v>
      </c>
      <c r="V68" s="54"/>
      <c r="W68" s="54"/>
      <c r="X68" s="55" t="s">
        <v>2352</v>
      </c>
      <c r="Y68" s="41" t="s">
        <v>2353</v>
      </c>
      <c r="Z68" s="68">
        <v>4.2475</v>
      </c>
      <c r="AA68" s="69">
        <f>Z68*I68</f>
        <v>6796</v>
      </c>
      <c r="AB68" s="41"/>
      <c r="AC68" s="145" t="s">
        <v>243</v>
      </c>
      <c r="AD68" s="41" t="s">
        <v>101</v>
      </c>
      <c r="AE68" s="70"/>
      <c r="AF68" s="70"/>
      <c r="AG68" s="70">
        <f>I68</f>
        <v>1600</v>
      </c>
      <c r="AH68" s="70"/>
      <c r="AI68" s="70"/>
      <c r="AJ68" s="70"/>
      <c r="AK68" s="76">
        <f>I68</f>
        <v>1600</v>
      </c>
      <c r="AL68" s="76"/>
      <c r="AM68" s="76"/>
      <c r="AN68" s="76"/>
      <c r="AO68" s="76"/>
      <c r="AP68" s="76">
        <f>I68/4</f>
        <v>400</v>
      </c>
      <c r="AQ68" s="76">
        <f t="shared" ref="AQ68:AS68" si="77">AP68</f>
        <v>400</v>
      </c>
      <c r="AR68" s="76">
        <f t="shared" si="77"/>
        <v>400</v>
      </c>
      <c r="AS68" s="76">
        <f t="shared" si="77"/>
        <v>400</v>
      </c>
      <c r="AT68" s="76"/>
      <c r="AU68" s="76"/>
      <c r="AV68" s="76"/>
      <c r="AW68" s="76"/>
      <c r="AX68" s="76"/>
      <c r="AY68" s="76"/>
      <c r="AZ68" s="76"/>
      <c r="BA68" s="76"/>
      <c r="BB68" s="76"/>
      <c r="BC68" s="76"/>
      <c r="BD68" s="76"/>
      <c r="BE68" s="76">
        <f>I68</f>
        <v>1600</v>
      </c>
      <c r="BF68" s="76"/>
      <c r="BG68" s="76" t="s">
        <v>102</v>
      </c>
      <c r="BH68" s="76"/>
      <c r="BI68" s="76">
        <f t="shared" ref="BI68:BI74" si="78">I68/4</f>
        <v>400</v>
      </c>
      <c r="BJ68" s="76">
        <f>I68/4</f>
        <v>400</v>
      </c>
      <c r="BK68" s="76">
        <f>I68/4</f>
        <v>400</v>
      </c>
      <c r="BL68" s="76">
        <f>I68/4</f>
        <v>400</v>
      </c>
      <c r="BM68" s="76"/>
      <c r="BN68" s="78" t="e">
        <f>BI68+BJ68+BK68+BL68+'92107'!#REF!</f>
        <v>#REF!</v>
      </c>
      <c r="BO68" s="78" t="e">
        <f>'92107'!#REF!-BI68</f>
        <v>#REF!</v>
      </c>
      <c r="BP68" s="78" t="e">
        <f>'92107'!#REF!-BJ68</f>
        <v>#REF!</v>
      </c>
      <c r="BQ68" s="78" t="e">
        <f>'92107'!#REF!-BK68</f>
        <v>#REF!</v>
      </c>
      <c r="BR68" s="87" t="e">
        <f>'92107'!#REF!-BL68</f>
        <v>#REF!</v>
      </c>
      <c r="BS68" s="85"/>
      <c r="BT68" s="85"/>
      <c r="BU68" s="1"/>
      <c r="BV68" s="1"/>
      <c r="BW68" s="1"/>
      <c r="BX68" s="1"/>
      <c r="BY68" s="1"/>
      <c r="BZ68" s="1"/>
      <c r="CA68" s="1"/>
      <c r="CB68" s="1"/>
      <c r="CC68" s="1"/>
      <c r="CD68" s="1"/>
      <c r="CE68" s="1"/>
      <c r="CF68" s="1"/>
      <c r="CG68" s="1"/>
      <c r="CH68" s="1"/>
      <c r="CI68" s="1"/>
      <c r="CJ68" s="1"/>
      <c r="CK68" s="1"/>
      <c r="CL68" s="1"/>
      <c r="CM68" s="1"/>
      <c r="CN68" s="1"/>
    </row>
    <row r="69" s="4" customFormat="1" ht="32" customHeight="1" spans="1:92">
      <c r="A69" s="29">
        <v>45289</v>
      </c>
      <c r="B69" s="30" t="s">
        <v>79</v>
      </c>
      <c r="C69" s="31" t="s">
        <v>80</v>
      </c>
      <c r="D69" s="32" t="s">
        <v>81</v>
      </c>
      <c r="E69" s="33" t="s">
        <v>82</v>
      </c>
      <c r="F69" s="88"/>
      <c r="G69" s="13" t="s">
        <v>608</v>
      </c>
      <c r="H69" s="13" t="s">
        <v>2354</v>
      </c>
      <c r="I69" s="41">
        <v>30</v>
      </c>
      <c r="J69" s="41">
        <v>0</v>
      </c>
      <c r="K69" s="41">
        <v>30</v>
      </c>
      <c r="L69" s="41">
        <f t="shared" si="76"/>
        <v>1</v>
      </c>
      <c r="M69" s="44">
        <v>45313</v>
      </c>
      <c r="N69" s="44" t="s">
        <v>2355</v>
      </c>
      <c r="O69" s="45"/>
      <c r="P69" s="45"/>
      <c r="Q69" s="45"/>
      <c r="R69" s="45"/>
      <c r="S69" s="54"/>
      <c r="T69" s="54" t="s">
        <v>85</v>
      </c>
      <c r="U69" s="54" t="s">
        <v>85</v>
      </c>
      <c r="V69" s="54"/>
      <c r="W69" s="54"/>
      <c r="X69" s="133" t="s">
        <v>86</v>
      </c>
      <c r="Y69" s="41"/>
      <c r="Z69" s="68"/>
      <c r="AA69" s="69"/>
      <c r="AB69" s="41"/>
      <c r="AC69" s="41" t="s">
        <v>87</v>
      </c>
      <c r="AD69" s="41" t="s">
        <v>87</v>
      </c>
      <c r="AE69" s="70"/>
      <c r="AF69" s="70"/>
      <c r="AG69" s="70"/>
      <c r="AH69" s="70"/>
      <c r="AI69" s="70"/>
      <c r="AJ69" s="70"/>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v>0</v>
      </c>
      <c r="BJ69" s="76">
        <v>0</v>
      </c>
      <c r="BK69" s="76">
        <v>0</v>
      </c>
      <c r="BL69" s="76">
        <v>0</v>
      </c>
      <c r="BM69" s="76">
        <f>BI69+BJ69+BK69+BL69-I69</f>
        <v>-30</v>
      </c>
      <c r="BN69" s="78">
        <f>BI69+BJ69+BK69+BL69+'92107'!BS4</f>
        <v>512480</v>
      </c>
      <c r="BO69" s="78">
        <f>'92107'!BT4-BI69</f>
        <v>131789.333333333</v>
      </c>
      <c r="BP69" s="78">
        <f>'92107'!BU4-BJ69</f>
        <v>131789.333333333</v>
      </c>
      <c r="BQ69" s="78">
        <f>'92107'!BV4-BK69</f>
        <v>131789.333333333</v>
      </c>
      <c r="BR69" s="87">
        <f>'92107'!BW4-BL69</f>
        <v>131789.333333333</v>
      </c>
      <c r="BS69" s="85"/>
      <c r="BT69" s="85"/>
      <c r="BU69" s="1"/>
      <c r="BV69" s="1"/>
      <c r="BW69" s="1"/>
      <c r="BX69" s="1"/>
      <c r="BY69" s="1"/>
      <c r="BZ69" s="1"/>
      <c r="CA69" s="1"/>
      <c r="CB69" s="1"/>
      <c r="CC69" s="1"/>
      <c r="CD69" s="1"/>
      <c r="CE69" s="1"/>
      <c r="CF69" s="1"/>
      <c r="CG69" s="1"/>
      <c r="CH69" s="1"/>
      <c r="CI69" s="1"/>
      <c r="CJ69" s="1"/>
      <c r="CK69" s="1"/>
      <c r="CL69" s="1"/>
      <c r="CM69" s="1"/>
      <c r="CN69" s="1"/>
    </row>
    <row r="70" s="3" customFormat="1" ht="32" customHeight="1" spans="1:245">
      <c r="A70" s="29">
        <v>45289</v>
      </c>
      <c r="B70" s="30" t="s">
        <v>79</v>
      </c>
      <c r="C70" s="31" t="s">
        <v>80</v>
      </c>
      <c r="D70" s="32" t="s">
        <v>1460</v>
      </c>
      <c r="E70" s="33" t="s">
        <v>82</v>
      </c>
      <c r="F70" s="88"/>
      <c r="G70" s="13" t="s">
        <v>1588</v>
      </c>
      <c r="H70" s="13" t="s">
        <v>2356</v>
      </c>
      <c r="I70" s="41">
        <v>24</v>
      </c>
      <c r="J70" s="42">
        <v>0</v>
      </c>
      <c r="K70" s="42">
        <v>24</v>
      </c>
      <c r="L70" s="42">
        <f t="shared" si="76"/>
        <v>1</v>
      </c>
      <c r="M70" s="43">
        <v>45316</v>
      </c>
      <c r="N70" s="44" t="s">
        <v>2355</v>
      </c>
      <c r="O70" s="46"/>
      <c r="P70" s="46"/>
      <c r="Q70" s="46"/>
      <c r="R70" s="52"/>
      <c r="S70" s="52"/>
      <c r="T70" s="52" t="s">
        <v>85</v>
      </c>
      <c r="U70" s="52"/>
      <c r="V70" s="52"/>
      <c r="W70" s="134" t="s">
        <v>1462</v>
      </c>
      <c r="X70" s="42"/>
      <c r="Y70" s="65"/>
      <c r="Z70" s="66"/>
      <c r="AA70" s="42"/>
      <c r="AB70" s="42" t="s">
        <v>87</v>
      </c>
      <c r="AC70" s="42" t="s">
        <v>87</v>
      </c>
      <c r="AD70" s="67"/>
      <c r="AE70" s="67"/>
      <c r="AF70" s="67"/>
      <c r="AG70" s="67"/>
      <c r="AH70" s="67"/>
      <c r="AI70" s="67"/>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v>0</v>
      </c>
      <c r="BJ70" s="74">
        <v>0</v>
      </c>
      <c r="BK70" s="74">
        <v>0</v>
      </c>
      <c r="BL70" s="74">
        <v>0</v>
      </c>
      <c r="BM70" s="74">
        <v>0</v>
      </c>
      <c r="BN70" s="74">
        <v>0</v>
      </c>
      <c r="BO70" s="74">
        <v>0</v>
      </c>
      <c r="BP70" s="74">
        <v>0</v>
      </c>
      <c r="BQ70" s="78" t="e">
        <f>BI70+BK70+BM70+BO70+'92108'!#REF!</f>
        <v>#REF!</v>
      </c>
      <c r="BR70" s="87">
        <f>BJ70+BL70+BN70+BP70+'92108'!BQ4</f>
        <v>238025</v>
      </c>
      <c r="BS70" s="85"/>
      <c r="BT70" s="85"/>
      <c r="BU70" s="1"/>
      <c r="BV70" s="1"/>
      <c r="BW70" s="1"/>
      <c r="BX70" s="1"/>
      <c r="BY70" s="1"/>
      <c r="BZ70" s="1"/>
      <c r="CA70" s="1"/>
      <c r="CB70" s="1"/>
      <c r="CC70" s="1"/>
      <c r="CD70" s="1"/>
      <c r="CE70" s="1"/>
      <c r="CF70" s="1"/>
      <c r="CG70" s="1"/>
      <c r="CH70" s="1"/>
      <c r="CI70" s="1"/>
      <c r="CJ70" s="1"/>
      <c r="CK70" s="1"/>
      <c r="CL70" s="1"/>
      <c r="CM70" s="1"/>
      <c r="CN70" s="1"/>
      <c r="CO70" s="82"/>
      <c r="CP70" s="82"/>
      <c r="CQ70" s="82"/>
      <c r="CR70" s="82"/>
      <c r="CS70" s="82"/>
      <c r="CT70" s="82"/>
      <c r="CU70" s="82"/>
      <c r="CV70" s="82"/>
      <c r="CW70" s="82"/>
      <c r="CX70" s="82"/>
      <c r="CY70" s="82"/>
      <c r="CZ70" s="82"/>
      <c r="DA70" s="82"/>
      <c r="DB70" s="82"/>
      <c r="DC70" s="82"/>
      <c r="DD70" s="82"/>
      <c r="DE70" s="82"/>
      <c r="DF70" s="82"/>
      <c r="DG70" s="82"/>
      <c r="DH70" s="82"/>
      <c r="DI70" s="82"/>
      <c r="DJ70" s="82"/>
      <c r="DK70" s="82"/>
      <c r="DL70" s="82"/>
      <c r="DM70" s="82"/>
      <c r="DN70" s="82"/>
      <c r="DO70" s="82"/>
      <c r="DP70" s="82"/>
      <c r="DQ70" s="82"/>
      <c r="DR70" s="82"/>
      <c r="DS70" s="82"/>
      <c r="DT70" s="82"/>
      <c r="DU70" s="82"/>
      <c r="DV70" s="82"/>
      <c r="DW70" s="82"/>
      <c r="DX70" s="82"/>
      <c r="DY70" s="82"/>
      <c r="DZ70" s="82"/>
      <c r="EA70" s="82"/>
      <c r="EB70" s="82"/>
      <c r="EC70" s="82"/>
      <c r="ED70" s="82"/>
      <c r="EE70" s="82"/>
      <c r="EF70" s="82"/>
      <c r="EG70" s="82"/>
      <c r="EH70" s="82"/>
      <c r="EI70" s="82"/>
      <c r="EJ70" s="82"/>
      <c r="EK70" s="82"/>
      <c r="EL70" s="82"/>
      <c r="EM70" s="82"/>
      <c r="EN70" s="82"/>
      <c r="EO70" s="82"/>
      <c r="EP70" s="82"/>
      <c r="EQ70" s="82"/>
      <c r="ER70" s="82"/>
      <c r="ES70" s="82"/>
      <c r="ET70" s="82"/>
      <c r="EU70" s="82"/>
      <c r="EV70" s="82"/>
      <c r="EW70" s="82"/>
      <c r="EX70" s="82"/>
      <c r="EY70" s="82"/>
      <c r="EZ70" s="82"/>
      <c r="FA70" s="82"/>
      <c r="FB70" s="82"/>
      <c r="FC70" s="82"/>
      <c r="FD70" s="82"/>
      <c r="FE70" s="82"/>
      <c r="FF70" s="82"/>
      <c r="FG70" s="82"/>
      <c r="FH70" s="82"/>
      <c r="FI70" s="82"/>
      <c r="FJ70" s="82"/>
      <c r="FK70" s="82"/>
      <c r="FL70" s="82"/>
      <c r="FM70" s="82"/>
      <c r="FN70" s="82"/>
      <c r="FO70" s="82"/>
      <c r="FP70" s="82"/>
      <c r="FQ70" s="82"/>
      <c r="FR70" s="82"/>
      <c r="FS70" s="82"/>
      <c r="FT70" s="82"/>
      <c r="FU70" s="82"/>
      <c r="FV70" s="82"/>
      <c r="FW70" s="82"/>
      <c r="FX70" s="82"/>
      <c r="FY70" s="82"/>
      <c r="FZ70" s="82"/>
      <c r="GA70" s="82"/>
      <c r="GB70" s="82"/>
      <c r="GC70" s="82"/>
      <c r="GD70" s="82"/>
      <c r="GE70" s="82"/>
      <c r="GF70" s="82"/>
      <c r="GG70" s="82"/>
      <c r="GH70" s="82"/>
      <c r="GI70" s="82"/>
      <c r="GJ70" s="82"/>
      <c r="GK70" s="82"/>
      <c r="GL70" s="82"/>
      <c r="GM70" s="82"/>
      <c r="GN70" s="82"/>
      <c r="GO70" s="82"/>
      <c r="GP70" s="82"/>
      <c r="GQ70" s="82"/>
      <c r="GR70" s="82"/>
      <c r="GS70" s="82"/>
      <c r="GT70" s="82"/>
      <c r="GU70" s="82"/>
      <c r="GV70" s="82"/>
      <c r="GW70" s="82"/>
      <c r="GX70" s="82"/>
      <c r="GY70" s="82"/>
      <c r="GZ70" s="82"/>
      <c r="HA70" s="82"/>
      <c r="HB70" s="82"/>
      <c r="HC70" s="82"/>
      <c r="HD70" s="82"/>
      <c r="HE70" s="82"/>
      <c r="HF70" s="82"/>
      <c r="HG70" s="82"/>
      <c r="HH70" s="82"/>
      <c r="HI70" s="82"/>
      <c r="HJ70" s="82"/>
      <c r="HK70" s="82"/>
      <c r="HL70" s="82"/>
      <c r="HM70" s="82"/>
      <c r="HN70" s="82"/>
      <c r="HO70" s="82"/>
      <c r="HP70" s="82"/>
      <c r="HQ70" s="82"/>
      <c r="HR70" s="82"/>
      <c r="HS70" s="82"/>
      <c r="HT70" s="82"/>
      <c r="HU70" s="82"/>
      <c r="HV70" s="82"/>
      <c r="HW70" s="82"/>
      <c r="HX70" s="82"/>
      <c r="HY70" s="82"/>
      <c r="HZ70" s="82"/>
      <c r="IA70" s="82"/>
      <c r="IB70" s="82"/>
      <c r="IC70" s="82"/>
      <c r="ID70" s="82"/>
      <c r="IE70" s="82"/>
      <c r="IF70" s="82"/>
      <c r="IG70" s="82"/>
      <c r="IH70" s="82"/>
      <c r="II70" s="82"/>
      <c r="IJ70" s="82"/>
      <c r="IK70" s="82"/>
    </row>
    <row r="71" s="4" customFormat="1" ht="32" customHeight="1" spans="1:92">
      <c r="A71" s="29">
        <v>45589</v>
      </c>
      <c r="B71" s="30" t="s">
        <v>2357</v>
      </c>
      <c r="C71" s="31" t="s">
        <v>89</v>
      </c>
      <c r="D71" s="32">
        <v>4500148922</v>
      </c>
      <c r="E71" s="33" t="s">
        <v>2358</v>
      </c>
      <c r="F71" s="32" t="s">
        <v>2359</v>
      </c>
      <c r="G71" s="13" t="s">
        <v>441</v>
      </c>
      <c r="H71" s="13" t="s">
        <v>442</v>
      </c>
      <c r="I71" s="41">
        <v>800</v>
      </c>
      <c r="J71" s="41">
        <v>0</v>
      </c>
      <c r="K71" s="41">
        <v>8</v>
      </c>
      <c r="L71" s="41">
        <f t="shared" si="76"/>
        <v>100</v>
      </c>
      <c r="M71" s="44">
        <v>45625</v>
      </c>
      <c r="N71" s="44">
        <v>45621</v>
      </c>
      <c r="O71" s="46"/>
      <c r="P71" s="45"/>
      <c r="Q71" s="121" t="s">
        <v>2360</v>
      </c>
      <c r="R71" s="121" t="s">
        <v>2361</v>
      </c>
      <c r="S71" s="52"/>
      <c r="T71" s="54" t="s">
        <v>85</v>
      </c>
      <c r="U71" s="54" t="s">
        <v>2362</v>
      </c>
      <c r="V71" s="54"/>
      <c r="W71" s="55"/>
      <c r="X71" s="55" t="s">
        <v>2363</v>
      </c>
      <c r="Y71" s="41" t="s">
        <v>445</v>
      </c>
      <c r="Z71" s="68">
        <v>4.2475</v>
      </c>
      <c r="AA71" s="69">
        <f>Z71*I71</f>
        <v>3398</v>
      </c>
      <c r="AB71" s="41"/>
      <c r="AC71" s="13"/>
      <c r="AD71" s="41"/>
      <c r="AE71" s="70"/>
      <c r="AF71" s="70"/>
      <c r="AG71" s="70"/>
      <c r="AH71" s="70">
        <f>I71</f>
        <v>800</v>
      </c>
      <c r="AI71" s="149"/>
      <c r="AJ71" s="70"/>
      <c r="AK71" s="76">
        <f>I71</f>
        <v>800</v>
      </c>
      <c r="AL71" s="76"/>
      <c r="AM71" s="159"/>
      <c r="AN71" s="76"/>
      <c r="AO71" s="76"/>
      <c r="AP71" s="76">
        <f>I71/4</f>
        <v>200</v>
      </c>
      <c r="AQ71" s="76">
        <f t="shared" ref="AQ71:AS71" si="79">AP71</f>
        <v>200</v>
      </c>
      <c r="AR71" s="76">
        <f t="shared" si="79"/>
        <v>200</v>
      </c>
      <c r="AS71" s="76">
        <f t="shared" si="79"/>
        <v>200</v>
      </c>
      <c r="AT71" s="76"/>
      <c r="AU71" s="76"/>
      <c r="AV71" s="76"/>
      <c r="AW71" s="76"/>
      <c r="AX71" s="76"/>
      <c r="AY71" s="76"/>
      <c r="AZ71" s="76"/>
      <c r="BA71" s="76"/>
      <c r="BB71" s="76"/>
      <c r="BC71" s="76"/>
      <c r="BD71" s="76"/>
      <c r="BE71" s="76"/>
      <c r="BF71" s="76">
        <f>I71</f>
        <v>800</v>
      </c>
      <c r="BG71" s="76" t="s">
        <v>102</v>
      </c>
      <c r="BH71" s="76"/>
      <c r="BI71" s="76">
        <f t="shared" si="78"/>
        <v>200</v>
      </c>
      <c r="BJ71" s="76">
        <f>I71/4</f>
        <v>200</v>
      </c>
      <c r="BK71" s="76">
        <f>I71/4</f>
        <v>200</v>
      </c>
      <c r="BL71" s="76">
        <f>I71/4</f>
        <v>200</v>
      </c>
      <c r="BM71" s="76"/>
      <c r="BN71" s="78" t="e">
        <f>BI71+BJ71+BK71+BL71+'92107'!#REF!</f>
        <v>#REF!</v>
      </c>
      <c r="BO71" s="78" t="e">
        <f>'92107'!#REF!-BI71</f>
        <v>#REF!</v>
      </c>
      <c r="BP71" s="78" t="e">
        <f>'92107'!#REF!-BJ71</f>
        <v>#REF!</v>
      </c>
      <c r="BQ71" s="78" t="e">
        <f>'92107'!#REF!-BK71</f>
        <v>#REF!</v>
      </c>
      <c r="BR71" s="87" t="e">
        <f>'92107'!#REF!-BL71</f>
        <v>#REF!</v>
      </c>
      <c r="BS71" s="85"/>
      <c r="BT71" s="197">
        <f>L71</f>
        <v>100</v>
      </c>
      <c r="BU71" s="1"/>
      <c r="BV71" s="1"/>
      <c r="BW71" s="1"/>
      <c r="BX71" s="1"/>
      <c r="BY71" s="1"/>
      <c r="BZ71" s="1"/>
      <c r="CA71" s="1"/>
      <c r="CB71" s="1"/>
      <c r="CC71" s="1"/>
      <c r="CD71" s="1"/>
      <c r="CE71" s="1"/>
      <c r="CF71" s="1"/>
      <c r="CG71" s="1"/>
      <c r="CH71" s="1"/>
      <c r="CI71" s="1"/>
      <c r="CJ71" s="1"/>
      <c r="CK71" s="1"/>
      <c r="CL71" s="1"/>
      <c r="CM71" s="1"/>
      <c r="CN71" s="1"/>
    </row>
    <row r="72" s="5" customFormat="1" ht="32" customHeight="1" spans="1:244">
      <c r="A72" s="89">
        <v>45713</v>
      </c>
      <c r="B72" s="30" t="s">
        <v>103</v>
      </c>
      <c r="C72" s="31" t="s">
        <v>960</v>
      </c>
      <c r="D72" s="32">
        <v>4500158543</v>
      </c>
      <c r="E72" s="33" t="s">
        <v>105</v>
      </c>
      <c r="F72" s="32" t="s">
        <v>2364</v>
      </c>
      <c r="G72" s="90" t="s">
        <v>1461</v>
      </c>
      <c r="H72" s="13" t="s">
        <v>84</v>
      </c>
      <c r="I72" s="41">
        <v>2184</v>
      </c>
      <c r="J72" s="41">
        <v>0</v>
      </c>
      <c r="K72" s="41">
        <v>4</v>
      </c>
      <c r="L72" s="41">
        <f t="shared" si="76"/>
        <v>546</v>
      </c>
      <c r="M72" s="44">
        <v>45751</v>
      </c>
      <c r="N72" s="44">
        <v>45747</v>
      </c>
      <c r="O72" s="46"/>
      <c r="P72" s="45" t="s">
        <v>1469</v>
      </c>
      <c r="Q72" s="127" t="s">
        <v>2365</v>
      </c>
      <c r="R72" s="54"/>
      <c r="S72" s="54"/>
      <c r="T72" s="54" t="s">
        <v>1599</v>
      </c>
      <c r="U72" s="54"/>
      <c r="V72" s="54" t="s">
        <v>1600</v>
      </c>
      <c r="W72" s="55" t="s">
        <v>2366</v>
      </c>
      <c r="X72" s="41" t="s">
        <v>113</v>
      </c>
      <c r="Y72" s="68">
        <v>7.294</v>
      </c>
      <c r="Z72" s="69">
        <f t="shared" ref="Z72:Z74" si="80">Y72*I72</f>
        <v>15930.096</v>
      </c>
      <c r="AA72" s="41"/>
      <c r="AB72" s="30" t="s">
        <v>1593</v>
      </c>
      <c r="AC72" s="41" t="s">
        <v>101</v>
      </c>
      <c r="AD72" s="70">
        <f t="shared" ref="AD72:AD74" si="81">I72</f>
        <v>2184</v>
      </c>
      <c r="AE72" s="70"/>
      <c r="AF72" s="70"/>
      <c r="AG72" s="70"/>
      <c r="AH72" s="70"/>
      <c r="AI72" s="70"/>
      <c r="AJ72" s="76">
        <f t="shared" ref="AJ72:AJ74" si="82">I72</f>
        <v>2184</v>
      </c>
      <c r="AK72" s="76"/>
      <c r="AL72" s="76"/>
      <c r="AM72" s="76"/>
      <c r="AN72" s="160"/>
      <c r="AO72" s="171"/>
      <c r="AP72" s="76"/>
      <c r="AQ72" s="76">
        <f t="shared" ref="AQ72:AQ74" si="83">I72/4</f>
        <v>546</v>
      </c>
      <c r="AR72" s="172"/>
      <c r="AS72" s="171">
        <f t="shared" ref="AS72:AS74" si="84">I72/4</f>
        <v>546</v>
      </c>
      <c r="AT72" s="76">
        <f t="shared" ref="AT72:AT74" si="85">I72/4</f>
        <v>546</v>
      </c>
      <c r="AU72" s="76"/>
      <c r="AV72" s="172">
        <f>AS72</f>
        <v>546</v>
      </c>
      <c r="AW72" s="171"/>
      <c r="AX72" s="76"/>
      <c r="AY72" s="76"/>
      <c r="AZ72" s="172"/>
      <c r="BA72" s="171"/>
      <c r="BB72" s="172"/>
      <c r="BC72" s="186"/>
      <c r="BD72" s="76">
        <f t="shared" ref="BD72:BD74" si="86">I72</f>
        <v>2184</v>
      </c>
      <c r="BE72" s="76"/>
      <c r="BF72" s="76">
        <f>I72</f>
        <v>2184</v>
      </c>
      <c r="BG72" s="76" t="s">
        <v>102</v>
      </c>
      <c r="BH72" s="76"/>
      <c r="BI72" s="76">
        <f t="shared" si="78"/>
        <v>546</v>
      </c>
      <c r="BJ72" s="76">
        <f t="shared" ref="BJ72:BP72" si="87">BI72</f>
        <v>546</v>
      </c>
      <c r="BK72" s="76">
        <f t="shared" si="87"/>
        <v>546</v>
      </c>
      <c r="BL72" s="76">
        <f t="shared" si="87"/>
        <v>546</v>
      </c>
      <c r="BM72" s="78">
        <f t="shared" si="87"/>
        <v>546</v>
      </c>
      <c r="BN72" s="76">
        <f t="shared" si="87"/>
        <v>546</v>
      </c>
      <c r="BO72" s="78">
        <f t="shared" si="87"/>
        <v>546</v>
      </c>
      <c r="BP72" s="76">
        <f t="shared" si="87"/>
        <v>546</v>
      </c>
      <c r="BQ72" s="78">
        <f>'92108'!$BQ$119+BJ72+BL72+BN72+BP72</f>
        <v>240209</v>
      </c>
      <c r="BR72" s="78">
        <f>'92108'!BR38-BI72</f>
        <v>21807.75</v>
      </c>
      <c r="BS72" s="78"/>
      <c r="BT72" s="78"/>
      <c r="BU72" s="1"/>
      <c r="BV72" s="1"/>
      <c r="BW72" s="1"/>
      <c r="BX72" s="1"/>
      <c r="BY72" s="1"/>
      <c r="BZ72" s="202"/>
      <c r="CA72" s="202"/>
      <c r="CB72" s="202"/>
      <c r="CC72" s="202"/>
      <c r="CD72" s="202"/>
      <c r="CE72" s="202"/>
      <c r="CF72" s="202"/>
      <c r="CG72" s="202"/>
      <c r="CH72" s="202"/>
      <c r="CI72" s="202"/>
      <c r="CJ72" s="202"/>
      <c r="CK72" s="202"/>
      <c r="CL72" s="202"/>
      <c r="CM72" s="202"/>
      <c r="CN72" s="202"/>
      <c r="CO72" s="202"/>
      <c r="CP72" s="202"/>
      <c r="CQ72" s="202"/>
      <c r="CR72" s="202"/>
      <c r="CS72" s="202"/>
      <c r="CT72" s="202"/>
      <c r="CU72" s="202"/>
      <c r="CV72" s="202"/>
      <c r="CW72" s="202"/>
      <c r="CX72" s="202"/>
      <c r="CY72" s="202"/>
      <c r="CZ72" s="202"/>
      <c r="DA72" s="202"/>
      <c r="DB72" s="202"/>
      <c r="DC72" s="202"/>
      <c r="DD72" s="202"/>
      <c r="DE72" s="202"/>
      <c r="DF72" s="202"/>
      <c r="DG72" s="202"/>
      <c r="DH72" s="202"/>
      <c r="DI72" s="202"/>
      <c r="DJ72" s="202"/>
      <c r="DK72" s="202"/>
      <c r="DL72" s="202"/>
      <c r="DM72" s="202"/>
      <c r="DN72" s="202"/>
      <c r="DO72" s="202"/>
      <c r="DP72" s="202"/>
      <c r="DQ72" s="202"/>
      <c r="DR72" s="202"/>
      <c r="DS72" s="202"/>
      <c r="DT72" s="202"/>
      <c r="DU72" s="202"/>
      <c r="DV72" s="202"/>
      <c r="DW72" s="202"/>
      <c r="DX72" s="202"/>
      <c r="DY72" s="202"/>
      <c r="DZ72" s="202"/>
      <c r="EA72" s="202"/>
      <c r="EB72" s="202"/>
      <c r="EC72" s="202"/>
      <c r="ED72" s="202"/>
      <c r="EE72" s="202"/>
      <c r="EF72" s="202"/>
      <c r="EG72" s="202"/>
      <c r="EH72" s="202"/>
      <c r="EI72" s="202"/>
      <c r="EJ72" s="202"/>
      <c r="EK72" s="202"/>
      <c r="EL72" s="202"/>
      <c r="EM72" s="202"/>
      <c r="EN72" s="202"/>
      <c r="EO72" s="202"/>
      <c r="EP72" s="202"/>
      <c r="EQ72" s="202"/>
      <c r="ER72" s="202"/>
      <c r="ES72" s="202"/>
      <c r="ET72" s="202"/>
      <c r="EU72" s="202"/>
      <c r="EV72" s="202"/>
      <c r="EW72" s="202"/>
      <c r="EX72" s="202"/>
      <c r="EY72" s="202"/>
      <c r="EZ72" s="202"/>
      <c r="FA72" s="202"/>
      <c r="FB72" s="202"/>
      <c r="FC72" s="202"/>
      <c r="FD72" s="202"/>
      <c r="FE72" s="202"/>
      <c r="FF72" s="202"/>
      <c r="FG72" s="202"/>
      <c r="FH72" s="202"/>
      <c r="FI72" s="202"/>
      <c r="FJ72" s="202"/>
      <c r="FK72" s="202"/>
      <c r="FL72" s="202"/>
      <c r="FM72" s="202"/>
      <c r="FN72" s="202"/>
      <c r="FO72" s="202"/>
      <c r="FP72" s="202"/>
      <c r="FQ72" s="202"/>
      <c r="FR72" s="202"/>
      <c r="FS72" s="202"/>
      <c r="FT72" s="202"/>
      <c r="FU72" s="202"/>
      <c r="FV72" s="202"/>
      <c r="FW72" s="202"/>
      <c r="FX72" s="202"/>
      <c r="FY72" s="202"/>
      <c r="FZ72" s="202"/>
      <c r="GA72" s="202"/>
      <c r="GB72" s="202"/>
      <c r="GC72" s="202"/>
      <c r="GD72" s="202"/>
      <c r="GE72" s="202"/>
      <c r="GF72" s="202"/>
      <c r="GG72" s="202"/>
      <c r="GH72" s="202"/>
      <c r="GI72" s="202"/>
      <c r="GJ72" s="202"/>
      <c r="GK72" s="202"/>
      <c r="GL72" s="202"/>
      <c r="GM72" s="202"/>
      <c r="GN72" s="202"/>
      <c r="GO72" s="202"/>
      <c r="GP72" s="202"/>
      <c r="GQ72" s="202"/>
      <c r="GR72" s="202"/>
      <c r="GS72" s="202"/>
      <c r="GT72" s="202"/>
      <c r="GU72" s="202"/>
      <c r="GV72" s="202"/>
      <c r="GW72" s="202"/>
      <c r="GX72" s="202"/>
      <c r="GY72" s="202"/>
      <c r="GZ72" s="202"/>
      <c r="HA72" s="202"/>
      <c r="HB72" s="202"/>
      <c r="HC72" s="202"/>
      <c r="HD72" s="202"/>
      <c r="HE72" s="202"/>
      <c r="HF72" s="202"/>
      <c r="HG72" s="202"/>
      <c r="HH72" s="202"/>
      <c r="HI72" s="202"/>
      <c r="HJ72" s="202"/>
      <c r="HK72" s="202"/>
      <c r="HL72" s="202"/>
      <c r="HM72" s="202"/>
      <c r="HN72" s="202"/>
      <c r="HO72" s="202"/>
      <c r="HP72" s="202"/>
      <c r="HQ72" s="202"/>
      <c r="HR72" s="202"/>
      <c r="HS72" s="202"/>
      <c r="HT72" s="202"/>
      <c r="HU72" s="202"/>
      <c r="HV72" s="202"/>
      <c r="HW72" s="202"/>
      <c r="HX72" s="202"/>
      <c r="HY72" s="202"/>
      <c r="HZ72" s="202"/>
      <c r="IA72" s="202"/>
      <c r="IB72" s="202"/>
      <c r="IC72" s="202"/>
      <c r="ID72" s="202"/>
      <c r="IE72" s="202"/>
      <c r="IF72" s="202"/>
      <c r="IG72" s="202"/>
      <c r="IH72" s="202"/>
      <c r="II72" s="202"/>
      <c r="IJ72" s="202"/>
    </row>
    <row r="73" s="5" customFormat="1" ht="32" customHeight="1" spans="1:244">
      <c r="A73" s="89">
        <v>45713</v>
      </c>
      <c r="B73" s="30" t="s">
        <v>103</v>
      </c>
      <c r="C73" s="31" t="s">
        <v>960</v>
      </c>
      <c r="D73" s="32">
        <v>4500158543</v>
      </c>
      <c r="E73" s="33" t="s">
        <v>116</v>
      </c>
      <c r="F73" s="32" t="s">
        <v>2367</v>
      </c>
      <c r="G73" s="90" t="s">
        <v>1461</v>
      </c>
      <c r="H73" s="13" t="s">
        <v>84</v>
      </c>
      <c r="I73" s="41">
        <v>988</v>
      </c>
      <c r="J73" s="41">
        <v>0</v>
      </c>
      <c r="K73" s="41">
        <v>4</v>
      </c>
      <c r="L73" s="41">
        <f t="shared" si="76"/>
        <v>247</v>
      </c>
      <c r="M73" s="44">
        <v>45751</v>
      </c>
      <c r="N73" s="44">
        <v>45747</v>
      </c>
      <c r="O73" s="46"/>
      <c r="P73" s="45" t="s">
        <v>1469</v>
      </c>
      <c r="Q73" s="127" t="s">
        <v>2365</v>
      </c>
      <c r="R73" s="54"/>
      <c r="S73" s="54"/>
      <c r="T73" s="54" t="s">
        <v>1599</v>
      </c>
      <c r="U73" s="54"/>
      <c r="V73" s="54" t="s">
        <v>1600</v>
      </c>
      <c r="W73" s="55" t="s">
        <v>2368</v>
      </c>
      <c r="X73" s="41" t="s">
        <v>113</v>
      </c>
      <c r="Y73" s="68">
        <v>7.294</v>
      </c>
      <c r="Z73" s="69">
        <f t="shared" si="80"/>
        <v>7206.472</v>
      </c>
      <c r="AA73" s="41"/>
      <c r="AB73" s="30" t="s">
        <v>1593</v>
      </c>
      <c r="AC73" s="41" t="s">
        <v>101</v>
      </c>
      <c r="AD73" s="70">
        <f t="shared" si="81"/>
        <v>988</v>
      </c>
      <c r="AE73" s="70"/>
      <c r="AF73" s="70"/>
      <c r="AG73" s="70"/>
      <c r="AH73" s="70"/>
      <c r="AI73" s="70"/>
      <c r="AJ73" s="76">
        <f t="shared" si="82"/>
        <v>988</v>
      </c>
      <c r="AK73" s="76"/>
      <c r="AL73" s="76"/>
      <c r="AM73" s="76"/>
      <c r="AN73" s="160"/>
      <c r="AO73" s="171"/>
      <c r="AP73" s="76"/>
      <c r="AQ73" s="76">
        <f t="shared" si="83"/>
        <v>247</v>
      </c>
      <c r="AR73" s="172"/>
      <c r="AS73" s="171">
        <f t="shared" si="84"/>
        <v>247</v>
      </c>
      <c r="AT73" s="76">
        <f t="shared" si="85"/>
        <v>247</v>
      </c>
      <c r="AU73" s="76"/>
      <c r="AV73" s="172">
        <f>AS73</f>
        <v>247</v>
      </c>
      <c r="AW73" s="171"/>
      <c r="AX73" s="76"/>
      <c r="AY73" s="76"/>
      <c r="AZ73" s="172"/>
      <c r="BA73" s="171"/>
      <c r="BB73" s="172"/>
      <c r="BC73" s="186"/>
      <c r="BD73" s="76">
        <f t="shared" si="86"/>
        <v>988</v>
      </c>
      <c r="BE73" s="76"/>
      <c r="BF73" s="76">
        <f>I73</f>
        <v>988</v>
      </c>
      <c r="BG73" s="76" t="s">
        <v>102</v>
      </c>
      <c r="BH73" s="76"/>
      <c r="BI73" s="76">
        <f t="shared" si="78"/>
        <v>247</v>
      </c>
      <c r="BJ73" s="76">
        <f t="shared" ref="BJ73:BP73" si="88">BI73</f>
        <v>247</v>
      </c>
      <c r="BK73" s="76">
        <f t="shared" si="88"/>
        <v>247</v>
      </c>
      <c r="BL73" s="76">
        <f t="shared" si="88"/>
        <v>247</v>
      </c>
      <c r="BM73" s="78">
        <f t="shared" si="88"/>
        <v>247</v>
      </c>
      <c r="BN73" s="76">
        <f t="shared" si="88"/>
        <v>247</v>
      </c>
      <c r="BO73" s="78">
        <f t="shared" si="88"/>
        <v>247</v>
      </c>
      <c r="BP73" s="76">
        <f t="shared" si="88"/>
        <v>247</v>
      </c>
      <c r="BQ73" s="78">
        <f>'92108'!$BQ$119+BJ73+BL73+BN73+BP73</f>
        <v>239013</v>
      </c>
      <c r="BR73" s="78">
        <f>BR72-BI73</f>
        <v>21560.75</v>
      </c>
      <c r="BS73" s="78"/>
      <c r="BT73" s="78"/>
      <c r="BU73" s="1"/>
      <c r="BV73" s="1"/>
      <c r="BW73" s="1"/>
      <c r="BX73" s="1"/>
      <c r="BY73" s="1"/>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c r="DR73" s="202"/>
      <c r="DS73" s="202"/>
      <c r="DT73" s="202"/>
      <c r="DU73" s="202"/>
      <c r="DV73" s="202"/>
      <c r="DW73" s="202"/>
      <c r="DX73" s="202"/>
      <c r="DY73" s="202"/>
      <c r="DZ73" s="202"/>
      <c r="EA73" s="202"/>
      <c r="EB73" s="202"/>
      <c r="EC73" s="202"/>
      <c r="ED73" s="202"/>
      <c r="EE73" s="202"/>
      <c r="EF73" s="202"/>
      <c r="EG73" s="202"/>
      <c r="EH73" s="202"/>
      <c r="EI73" s="202"/>
      <c r="EJ73" s="202"/>
      <c r="EK73" s="202"/>
      <c r="EL73" s="202"/>
      <c r="EM73" s="202"/>
      <c r="EN73" s="202"/>
      <c r="EO73" s="202"/>
      <c r="EP73" s="202"/>
      <c r="EQ73" s="202"/>
      <c r="ER73" s="202"/>
      <c r="ES73" s="202"/>
      <c r="ET73" s="202"/>
      <c r="EU73" s="202"/>
      <c r="EV73" s="202"/>
      <c r="EW73" s="202"/>
      <c r="EX73" s="202"/>
      <c r="EY73" s="202"/>
      <c r="EZ73" s="202"/>
      <c r="FA73" s="202"/>
      <c r="FB73" s="202"/>
      <c r="FC73" s="202"/>
      <c r="FD73" s="202"/>
      <c r="FE73" s="202"/>
      <c r="FF73" s="202"/>
      <c r="FG73" s="202"/>
      <c r="FH73" s="202"/>
      <c r="FI73" s="202"/>
      <c r="FJ73" s="202"/>
      <c r="FK73" s="202"/>
      <c r="FL73" s="202"/>
      <c r="FM73" s="202"/>
      <c r="FN73" s="202"/>
      <c r="FO73" s="202"/>
      <c r="FP73" s="202"/>
      <c r="FQ73" s="202"/>
      <c r="FR73" s="202"/>
      <c r="FS73" s="202"/>
      <c r="FT73" s="202"/>
      <c r="FU73" s="202"/>
      <c r="FV73" s="202"/>
      <c r="FW73" s="202"/>
      <c r="FX73" s="202"/>
      <c r="FY73" s="202"/>
      <c r="FZ73" s="202"/>
      <c r="GA73" s="202"/>
      <c r="GB73" s="202"/>
      <c r="GC73" s="202"/>
      <c r="GD73" s="202"/>
      <c r="GE73" s="202"/>
      <c r="GF73" s="202"/>
      <c r="GG73" s="202"/>
      <c r="GH73" s="202"/>
      <c r="GI73" s="202"/>
      <c r="GJ73" s="202"/>
      <c r="GK73" s="202"/>
      <c r="GL73" s="202"/>
      <c r="GM73" s="202"/>
      <c r="GN73" s="202"/>
      <c r="GO73" s="202"/>
      <c r="GP73" s="202"/>
      <c r="GQ73" s="202"/>
      <c r="GR73" s="202"/>
      <c r="GS73" s="202"/>
      <c r="GT73" s="202"/>
      <c r="GU73" s="202"/>
      <c r="GV73" s="202"/>
      <c r="GW73" s="202"/>
      <c r="GX73" s="202"/>
      <c r="GY73" s="202"/>
      <c r="GZ73" s="202"/>
      <c r="HA73" s="202"/>
      <c r="HB73" s="202"/>
      <c r="HC73" s="202"/>
      <c r="HD73" s="202"/>
      <c r="HE73" s="202"/>
      <c r="HF73" s="202"/>
      <c r="HG73" s="202"/>
      <c r="HH73" s="202"/>
      <c r="HI73" s="202"/>
      <c r="HJ73" s="202"/>
      <c r="HK73" s="202"/>
      <c r="HL73" s="202"/>
      <c r="HM73" s="202"/>
      <c r="HN73" s="202"/>
      <c r="HO73" s="202"/>
      <c r="HP73" s="202"/>
      <c r="HQ73" s="202"/>
      <c r="HR73" s="202"/>
      <c r="HS73" s="202"/>
      <c r="HT73" s="202"/>
      <c r="HU73" s="202"/>
      <c r="HV73" s="202"/>
      <c r="HW73" s="202"/>
      <c r="HX73" s="202"/>
      <c r="HY73" s="202"/>
      <c r="HZ73" s="202"/>
      <c r="IA73" s="202"/>
      <c r="IB73" s="202"/>
      <c r="IC73" s="202"/>
      <c r="ID73" s="202"/>
      <c r="IE73" s="202"/>
      <c r="IF73" s="202"/>
      <c r="IG73" s="202"/>
      <c r="IH73" s="202"/>
      <c r="II73" s="202"/>
      <c r="IJ73" s="202"/>
    </row>
    <row r="74" s="6" customFormat="1" ht="32" customHeight="1" spans="1:244">
      <c r="A74" s="91">
        <v>45747</v>
      </c>
      <c r="B74" s="92" t="s">
        <v>1669</v>
      </c>
      <c r="C74" s="93" t="s">
        <v>119</v>
      </c>
      <c r="D74" s="94">
        <v>4500161570</v>
      </c>
      <c r="E74" s="95" t="s">
        <v>2369</v>
      </c>
      <c r="F74" s="96" t="s">
        <v>1670</v>
      </c>
      <c r="G74" s="97" t="s">
        <v>1461</v>
      </c>
      <c r="H74" s="98" t="s">
        <v>84</v>
      </c>
      <c r="I74" s="119">
        <v>56</v>
      </c>
      <c r="J74" s="119">
        <v>0</v>
      </c>
      <c r="K74" s="119">
        <v>4</v>
      </c>
      <c r="L74" s="119">
        <f t="shared" si="76"/>
        <v>14</v>
      </c>
      <c r="M74" s="120">
        <v>45818</v>
      </c>
      <c r="N74" s="120">
        <v>45814</v>
      </c>
      <c r="O74" s="46"/>
      <c r="P74" s="121"/>
      <c r="Q74" s="127" t="s">
        <v>2370</v>
      </c>
      <c r="R74" s="54"/>
      <c r="S74" s="135"/>
      <c r="T74" s="135" t="s">
        <v>85</v>
      </c>
      <c r="U74" s="135"/>
      <c r="V74" s="135"/>
      <c r="W74" s="136" t="s">
        <v>1671</v>
      </c>
      <c r="X74" s="119" t="s">
        <v>1672</v>
      </c>
      <c r="Y74" s="146">
        <v>7.7954</v>
      </c>
      <c r="Z74" s="147">
        <f t="shared" si="80"/>
        <v>436.5424</v>
      </c>
      <c r="AA74" s="119"/>
      <c r="AB74" s="30" t="s">
        <v>1593</v>
      </c>
      <c r="AC74" s="41" t="s">
        <v>101</v>
      </c>
      <c r="AD74" s="148">
        <f t="shared" si="81"/>
        <v>56</v>
      </c>
      <c r="AE74" s="148"/>
      <c r="AF74" s="148"/>
      <c r="AG74" s="148"/>
      <c r="AH74" s="148"/>
      <c r="AI74" s="148"/>
      <c r="AJ74" s="161">
        <f t="shared" si="82"/>
        <v>56</v>
      </c>
      <c r="AK74" s="161"/>
      <c r="AL74" s="161"/>
      <c r="AM74" s="161"/>
      <c r="AN74" s="162"/>
      <c r="AO74" s="173"/>
      <c r="AP74" s="161"/>
      <c r="AQ74" s="161">
        <f t="shared" si="83"/>
        <v>14</v>
      </c>
      <c r="AR74" s="174"/>
      <c r="AS74" s="173">
        <f t="shared" si="84"/>
        <v>14</v>
      </c>
      <c r="AT74" s="161">
        <f t="shared" si="85"/>
        <v>14</v>
      </c>
      <c r="AU74" s="161"/>
      <c r="AV74" s="174">
        <f>I74/4</f>
        <v>14</v>
      </c>
      <c r="AW74" s="173"/>
      <c r="AX74" s="161"/>
      <c r="AY74" s="161"/>
      <c r="AZ74" s="174"/>
      <c r="BA74" s="173"/>
      <c r="BB74" s="174"/>
      <c r="BC74" s="187"/>
      <c r="BD74" s="161">
        <f t="shared" si="86"/>
        <v>56</v>
      </c>
      <c r="BE74" s="161"/>
      <c r="BF74" s="76">
        <f>I74</f>
        <v>56</v>
      </c>
      <c r="BG74" s="76" t="s">
        <v>102</v>
      </c>
      <c r="BH74" s="161"/>
      <c r="BI74" s="161">
        <f t="shared" si="78"/>
        <v>14</v>
      </c>
      <c r="BJ74" s="161">
        <f t="shared" ref="BJ74:BP74" si="89">BI74</f>
        <v>14</v>
      </c>
      <c r="BK74" s="161">
        <f t="shared" si="89"/>
        <v>14</v>
      </c>
      <c r="BL74" s="161">
        <f t="shared" si="89"/>
        <v>14</v>
      </c>
      <c r="BM74" s="198">
        <f t="shared" si="89"/>
        <v>14</v>
      </c>
      <c r="BN74" s="161">
        <f t="shared" si="89"/>
        <v>14</v>
      </c>
      <c r="BO74" s="198">
        <f t="shared" si="89"/>
        <v>14</v>
      </c>
      <c r="BP74" s="161">
        <f t="shared" si="89"/>
        <v>14</v>
      </c>
      <c r="BQ74" s="78">
        <f>'92108'!$BQ$119+BJ74+BL74+BN74+BP74</f>
        <v>238081</v>
      </c>
      <c r="BR74" s="78">
        <f>'92108'!BR58-BI74</f>
        <v>19546.5</v>
      </c>
      <c r="BS74" s="78"/>
      <c r="BT74" s="78"/>
      <c r="BU74" s="1"/>
      <c r="BV74" s="1"/>
      <c r="BW74" s="1"/>
      <c r="BX74" s="1"/>
      <c r="BY74" s="1"/>
      <c r="BZ74" s="203"/>
      <c r="CA74" s="203"/>
      <c r="CB74" s="203"/>
      <c r="CC74" s="203"/>
      <c r="CD74" s="203"/>
      <c r="CE74" s="203"/>
      <c r="CF74" s="203"/>
      <c r="CG74" s="203"/>
      <c r="CH74" s="203"/>
      <c r="CI74" s="203"/>
      <c r="CJ74" s="203"/>
      <c r="CK74" s="203"/>
      <c r="CL74" s="203"/>
      <c r="CM74" s="203"/>
      <c r="CN74" s="203"/>
      <c r="CO74" s="203"/>
      <c r="CP74" s="203"/>
      <c r="CQ74" s="203"/>
      <c r="CR74" s="203"/>
      <c r="CS74" s="203"/>
      <c r="CT74" s="203"/>
      <c r="CU74" s="203"/>
      <c r="CV74" s="203"/>
      <c r="CW74" s="203"/>
      <c r="CX74" s="203"/>
      <c r="CY74" s="203"/>
      <c r="CZ74" s="203"/>
      <c r="DA74" s="203"/>
      <c r="DB74" s="203"/>
      <c r="DC74" s="203"/>
      <c r="DD74" s="203"/>
      <c r="DE74" s="203"/>
      <c r="DF74" s="203"/>
      <c r="DG74" s="203"/>
      <c r="DH74" s="203"/>
      <c r="DI74" s="203"/>
      <c r="DJ74" s="203"/>
      <c r="DK74" s="203"/>
      <c r="DL74" s="203"/>
      <c r="DM74" s="203"/>
      <c r="DN74" s="203"/>
      <c r="DO74" s="203"/>
      <c r="DP74" s="203"/>
      <c r="DQ74" s="203"/>
      <c r="DR74" s="203"/>
      <c r="DS74" s="203"/>
      <c r="DT74" s="203"/>
      <c r="DU74" s="203"/>
      <c r="DV74" s="203"/>
      <c r="DW74" s="203"/>
      <c r="DX74" s="203"/>
      <c r="DY74" s="203"/>
      <c r="DZ74" s="203"/>
      <c r="EA74" s="203"/>
      <c r="EB74" s="203"/>
      <c r="EC74" s="203"/>
      <c r="ED74" s="203"/>
      <c r="EE74" s="203"/>
      <c r="EF74" s="203"/>
      <c r="EG74" s="203"/>
      <c r="EH74" s="203"/>
      <c r="EI74" s="203"/>
      <c r="EJ74" s="203"/>
      <c r="EK74" s="203"/>
      <c r="EL74" s="203"/>
      <c r="EM74" s="203"/>
      <c r="EN74" s="203"/>
      <c r="EO74" s="203"/>
      <c r="EP74" s="203"/>
      <c r="EQ74" s="203"/>
      <c r="ER74" s="203"/>
      <c r="ES74" s="203"/>
      <c r="ET74" s="203"/>
      <c r="EU74" s="203"/>
      <c r="EV74" s="203"/>
      <c r="EW74" s="203"/>
      <c r="EX74" s="203"/>
      <c r="EY74" s="203"/>
      <c r="EZ74" s="203"/>
      <c r="FA74" s="203"/>
      <c r="FB74" s="203"/>
      <c r="FC74" s="203"/>
      <c r="FD74" s="203"/>
      <c r="FE74" s="203"/>
      <c r="FF74" s="203"/>
      <c r="FG74" s="203"/>
      <c r="FH74" s="203"/>
      <c r="FI74" s="203"/>
      <c r="FJ74" s="203"/>
      <c r="FK74" s="203"/>
      <c r="FL74" s="203"/>
      <c r="FM74" s="203"/>
      <c r="FN74" s="203"/>
      <c r="FO74" s="203"/>
      <c r="FP74" s="203"/>
      <c r="FQ74" s="203"/>
      <c r="FR74" s="203"/>
      <c r="FS74" s="203"/>
      <c r="FT74" s="203"/>
      <c r="FU74" s="203"/>
      <c r="FV74" s="203"/>
      <c r="FW74" s="203"/>
      <c r="FX74" s="203"/>
      <c r="FY74" s="203"/>
      <c r="FZ74" s="203"/>
      <c r="GA74" s="203"/>
      <c r="GB74" s="203"/>
      <c r="GC74" s="203"/>
      <c r="GD74" s="203"/>
      <c r="GE74" s="203"/>
      <c r="GF74" s="203"/>
      <c r="GG74" s="203"/>
      <c r="GH74" s="203"/>
      <c r="GI74" s="203"/>
      <c r="GJ74" s="203"/>
      <c r="GK74" s="203"/>
      <c r="GL74" s="203"/>
      <c r="GM74" s="203"/>
      <c r="GN74" s="203"/>
      <c r="GO74" s="203"/>
      <c r="GP74" s="203"/>
      <c r="GQ74" s="203"/>
      <c r="GR74" s="203"/>
      <c r="GS74" s="203"/>
      <c r="GT74" s="203"/>
      <c r="GU74" s="203"/>
      <c r="GV74" s="203"/>
      <c r="GW74" s="203"/>
      <c r="GX74" s="203"/>
      <c r="GY74" s="203"/>
      <c r="GZ74" s="203"/>
      <c r="HA74" s="203"/>
      <c r="HB74" s="203"/>
      <c r="HC74" s="203"/>
      <c r="HD74" s="203"/>
      <c r="HE74" s="203"/>
      <c r="HF74" s="203"/>
      <c r="HG74" s="203"/>
      <c r="HH74" s="203"/>
      <c r="HI74" s="203"/>
      <c r="HJ74" s="203"/>
      <c r="HK74" s="203"/>
      <c r="HL74" s="203"/>
      <c r="HM74" s="203"/>
      <c r="HN74" s="203"/>
      <c r="HO74" s="203"/>
      <c r="HP74" s="203"/>
      <c r="HQ74" s="203"/>
      <c r="HR74" s="203"/>
      <c r="HS74" s="203"/>
      <c r="HT74" s="203"/>
      <c r="HU74" s="203"/>
      <c r="HV74" s="203"/>
      <c r="HW74" s="203"/>
      <c r="HX74" s="203"/>
      <c r="HY74" s="203"/>
      <c r="HZ74" s="203"/>
      <c r="IA74" s="203"/>
      <c r="IB74" s="203"/>
      <c r="IC74" s="203"/>
      <c r="ID74" s="203"/>
      <c r="IE74" s="203"/>
      <c r="IF74" s="203"/>
      <c r="IG74" s="203"/>
      <c r="IH74" s="203"/>
      <c r="II74" s="203"/>
      <c r="IJ74" s="203"/>
    </row>
    <row r="75" s="5" customFormat="1" ht="32" customHeight="1" spans="1:16384">
      <c r="A75" s="89">
        <v>45756</v>
      </c>
      <c r="B75" s="30" t="s">
        <v>572</v>
      </c>
      <c r="C75" s="31" t="s">
        <v>573</v>
      </c>
      <c r="D75" s="32">
        <v>4500162852</v>
      </c>
      <c r="E75" s="55" t="s">
        <v>2371</v>
      </c>
      <c r="F75" s="32" t="s">
        <v>2372</v>
      </c>
      <c r="G75" s="90" t="s">
        <v>548</v>
      </c>
      <c r="H75" s="13" t="s">
        <v>4</v>
      </c>
      <c r="I75" s="41">
        <v>240</v>
      </c>
      <c r="J75" s="41">
        <v>0</v>
      </c>
      <c r="K75" s="41">
        <v>8</v>
      </c>
      <c r="L75" s="41">
        <f t="shared" si="76"/>
        <v>30</v>
      </c>
      <c r="M75" s="44">
        <v>45803</v>
      </c>
      <c r="N75" s="44">
        <v>45799</v>
      </c>
      <c r="O75" s="121" t="s">
        <v>2373</v>
      </c>
      <c r="P75" s="121"/>
      <c r="Q75" s="127" t="s">
        <v>2374</v>
      </c>
      <c r="R75" s="45"/>
      <c r="S75" s="54"/>
      <c r="T75" s="54"/>
      <c r="U75" s="54"/>
      <c r="V75" s="54"/>
      <c r="W75" s="54"/>
      <c r="X75" s="55"/>
      <c r="Y75" s="41"/>
      <c r="Z75" s="68"/>
      <c r="AA75" s="69"/>
      <c r="AB75" s="41"/>
      <c r="AC75" s="14"/>
      <c r="AD75" s="41"/>
      <c r="AE75" s="149"/>
      <c r="AF75" s="70"/>
      <c r="AG75" s="149"/>
      <c r="AH75" s="70"/>
      <c r="AI75" s="163"/>
      <c r="AJ75" s="76"/>
      <c r="AK75" s="159"/>
      <c r="AL75" s="76"/>
      <c r="AM75" s="76"/>
      <c r="AN75" s="76"/>
      <c r="AO75" s="76"/>
      <c r="AP75" s="175"/>
      <c r="AQ75" s="163"/>
      <c r="AR75" s="163"/>
      <c r="AS75" s="176"/>
      <c r="AT75" s="171"/>
      <c r="AU75" s="76"/>
      <c r="AV75" s="76"/>
      <c r="AW75" s="172"/>
      <c r="AX75" s="76"/>
      <c r="AY75" s="76"/>
      <c r="AZ75" s="76"/>
      <c r="BA75" s="76"/>
      <c r="BB75" s="76"/>
      <c r="BC75" s="76"/>
      <c r="BD75" s="76"/>
      <c r="BE75" s="76"/>
      <c r="BF75" s="76"/>
      <c r="BG75" s="76"/>
      <c r="BH75" s="76"/>
      <c r="BI75" s="196"/>
      <c r="BJ75" s="78"/>
      <c r="BK75" s="78"/>
      <c r="BL75" s="76"/>
      <c r="BM75" s="78"/>
      <c r="BN75" s="76"/>
      <c r="BO75" s="78"/>
      <c r="BP75" s="199"/>
      <c r="BQ75" s="199"/>
      <c r="BR75" s="199"/>
      <c r="BS75" s="199"/>
      <c r="BT75" s="78"/>
      <c r="XEV75" s="89"/>
      <c r="XEW75" s="30"/>
      <c r="XEX75" s="31"/>
      <c r="XEY75" s="89"/>
      <c r="XEZ75" s="30"/>
      <c r="XFA75" s="31"/>
      <c r="XFB75" s="89"/>
      <c r="XFC75" s="30"/>
      <c r="XFD75" s="31"/>
    </row>
    <row r="76" s="5" customFormat="1" ht="32" customHeight="1" spans="1:16384">
      <c r="A76" s="89">
        <v>45756</v>
      </c>
      <c r="B76" s="30" t="s">
        <v>572</v>
      </c>
      <c r="C76" s="31" t="s">
        <v>573</v>
      </c>
      <c r="D76" s="32">
        <v>4500162852</v>
      </c>
      <c r="E76" s="55" t="s">
        <v>2371</v>
      </c>
      <c r="F76" s="32" t="s">
        <v>2375</v>
      </c>
      <c r="G76" s="90" t="s">
        <v>273</v>
      </c>
      <c r="H76" s="13" t="s">
        <v>2</v>
      </c>
      <c r="I76" s="41">
        <v>240</v>
      </c>
      <c r="J76" s="41">
        <v>0</v>
      </c>
      <c r="K76" s="41">
        <v>8</v>
      </c>
      <c r="L76" s="41">
        <f t="shared" si="76"/>
        <v>30</v>
      </c>
      <c r="M76" s="44">
        <v>45803</v>
      </c>
      <c r="N76" s="44">
        <v>45799</v>
      </c>
      <c r="O76" s="121" t="s">
        <v>2373</v>
      </c>
      <c r="P76" s="121"/>
      <c r="Q76" s="127" t="s">
        <v>2374</v>
      </c>
      <c r="R76" s="45"/>
      <c r="S76" s="54"/>
      <c r="T76" s="54"/>
      <c r="U76" s="54"/>
      <c r="V76" s="54"/>
      <c r="W76" s="54"/>
      <c r="X76" s="55"/>
      <c r="Y76" s="41"/>
      <c r="Z76" s="68"/>
      <c r="AA76" s="69"/>
      <c r="AB76" s="41"/>
      <c r="AC76" s="14"/>
      <c r="AD76" s="41"/>
      <c r="AE76" s="149"/>
      <c r="AF76" s="70"/>
      <c r="AG76" s="149"/>
      <c r="AH76" s="70"/>
      <c r="AI76" s="163"/>
      <c r="AJ76" s="76"/>
      <c r="AK76" s="159"/>
      <c r="AL76" s="76"/>
      <c r="AM76" s="76"/>
      <c r="AN76" s="76"/>
      <c r="AO76" s="76"/>
      <c r="AP76" s="175"/>
      <c r="AQ76" s="163"/>
      <c r="AR76" s="163"/>
      <c r="AS76" s="176"/>
      <c r="AT76" s="171"/>
      <c r="AU76" s="76"/>
      <c r="AV76" s="76"/>
      <c r="AW76" s="172"/>
      <c r="AX76" s="76"/>
      <c r="AY76" s="76"/>
      <c r="AZ76" s="76"/>
      <c r="BA76" s="76"/>
      <c r="BB76" s="76"/>
      <c r="BC76" s="76"/>
      <c r="BD76" s="76"/>
      <c r="BE76" s="76"/>
      <c r="BF76" s="76"/>
      <c r="BG76" s="76"/>
      <c r="BH76" s="76"/>
      <c r="BI76" s="196"/>
      <c r="BJ76" s="76"/>
      <c r="BK76" s="78"/>
      <c r="BL76" s="78"/>
      <c r="BM76" s="78"/>
      <c r="BN76" s="76"/>
      <c r="BO76" s="78"/>
      <c r="BP76" s="199"/>
      <c r="BQ76" s="199"/>
      <c r="BR76" s="199"/>
      <c r="BS76" s="199"/>
      <c r="BT76" s="78"/>
      <c r="XEV76" s="89"/>
      <c r="XEW76" s="30"/>
      <c r="XEX76" s="31"/>
      <c r="XEY76" s="89"/>
      <c r="XEZ76" s="30"/>
      <c r="XFA76" s="31"/>
      <c r="XFB76" s="89"/>
      <c r="XFC76" s="30"/>
      <c r="XFD76" s="31"/>
    </row>
    <row r="77" s="5" customFormat="1" ht="32" customHeight="1" spans="1:16384">
      <c r="A77" s="89">
        <v>45756</v>
      </c>
      <c r="B77" s="30" t="s">
        <v>572</v>
      </c>
      <c r="C77" s="31" t="s">
        <v>573</v>
      </c>
      <c r="D77" s="32">
        <v>4500162852</v>
      </c>
      <c r="E77" s="55" t="s">
        <v>2371</v>
      </c>
      <c r="F77" s="32" t="s">
        <v>2376</v>
      </c>
      <c r="G77" s="90" t="s">
        <v>564</v>
      </c>
      <c r="H77" s="13" t="s">
        <v>3</v>
      </c>
      <c r="I77" s="41">
        <v>240</v>
      </c>
      <c r="J77" s="41">
        <v>0</v>
      </c>
      <c r="K77" s="41">
        <v>8</v>
      </c>
      <c r="L77" s="41">
        <f t="shared" si="76"/>
        <v>30</v>
      </c>
      <c r="M77" s="44">
        <v>45803</v>
      </c>
      <c r="N77" s="44">
        <v>45799</v>
      </c>
      <c r="O77" s="121" t="s">
        <v>2373</v>
      </c>
      <c r="P77" s="121"/>
      <c r="Q77" s="127" t="s">
        <v>2374</v>
      </c>
      <c r="R77" s="45"/>
      <c r="S77" s="54"/>
      <c r="T77" s="54"/>
      <c r="U77" s="54"/>
      <c r="V77" s="54"/>
      <c r="W77" s="54"/>
      <c r="X77" s="55"/>
      <c r="Y77" s="41"/>
      <c r="Z77" s="68"/>
      <c r="AA77" s="69"/>
      <c r="AB77" s="41"/>
      <c r="AC77" s="14"/>
      <c r="AD77" s="41"/>
      <c r="AE77" s="149"/>
      <c r="AF77" s="70"/>
      <c r="AG77" s="149"/>
      <c r="AH77" s="70"/>
      <c r="AI77" s="163"/>
      <c r="AJ77" s="76"/>
      <c r="AK77" s="159"/>
      <c r="AL77" s="76"/>
      <c r="AM77" s="76"/>
      <c r="AN77" s="76"/>
      <c r="AO77" s="76"/>
      <c r="AP77" s="175"/>
      <c r="AQ77" s="163"/>
      <c r="AR77" s="163"/>
      <c r="AS77" s="176"/>
      <c r="AT77" s="171"/>
      <c r="AU77" s="76"/>
      <c r="AV77" s="76"/>
      <c r="AW77" s="172"/>
      <c r="AX77" s="76"/>
      <c r="AY77" s="76"/>
      <c r="AZ77" s="76"/>
      <c r="BA77" s="76"/>
      <c r="BB77" s="76"/>
      <c r="BC77" s="76"/>
      <c r="BD77" s="76"/>
      <c r="BE77" s="76"/>
      <c r="BF77" s="76"/>
      <c r="BG77" s="76"/>
      <c r="BH77" s="76"/>
      <c r="BI77" s="196"/>
      <c r="BJ77" s="78"/>
      <c r="BK77" s="76"/>
      <c r="BL77" s="78"/>
      <c r="BM77" s="78"/>
      <c r="BN77" s="76"/>
      <c r="BO77" s="78"/>
      <c r="BP77" s="199"/>
      <c r="BQ77" s="199"/>
      <c r="BR77" s="199"/>
      <c r="BS77" s="199"/>
      <c r="BT77" s="78"/>
      <c r="XEV77" s="89"/>
      <c r="XEW77" s="30"/>
      <c r="XEX77" s="31"/>
      <c r="XEY77" s="89"/>
      <c r="XEZ77" s="30"/>
      <c r="XFA77" s="31"/>
      <c r="XFB77" s="89"/>
      <c r="XFC77" s="30"/>
      <c r="XFD77" s="31"/>
    </row>
    <row r="78" s="5" customFormat="1" ht="32" customHeight="1" spans="1:244">
      <c r="A78" s="89">
        <v>45756</v>
      </c>
      <c r="B78" s="30" t="s">
        <v>572</v>
      </c>
      <c r="C78" s="31" t="s">
        <v>573</v>
      </c>
      <c r="D78" s="32">
        <v>4500162852</v>
      </c>
      <c r="E78" s="33" t="s">
        <v>2377</v>
      </c>
      <c r="F78" s="32" t="s">
        <v>2378</v>
      </c>
      <c r="G78" s="90" t="s">
        <v>1633</v>
      </c>
      <c r="H78" s="13" t="s">
        <v>1634</v>
      </c>
      <c r="I78" s="41">
        <v>1008</v>
      </c>
      <c r="J78" s="41">
        <v>0</v>
      </c>
      <c r="K78" s="41">
        <v>4</v>
      </c>
      <c r="L78" s="41">
        <f t="shared" si="76"/>
        <v>252</v>
      </c>
      <c r="M78" s="44">
        <v>45806</v>
      </c>
      <c r="N78" s="44">
        <v>45803</v>
      </c>
      <c r="O78" s="45"/>
      <c r="P78" s="45"/>
      <c r="Q78" s="127" t="s">
        <v>2374</v>
      </c>
      <c r="R78" s="54"/>
      <c r="S78" s="54"/>
      <c r="T78" s="54"/>
      <c r="U78" s="54"/>
      <c r="V78" s="54"/>
      <c r="W78" s="137"/>
      <c r="X78" s="41"/>
      <c r="Y78" s="68"/>
      <c r="Z78" s="69"/>
      <c r="AA78" s="41"/>
      <c r="AB78" s="90"/>
      <c r="AC78" s="41"/>
      <c r="AD78" s="70"/>
      <c r="AE78" s="70"/>
      <c r="AF78" s="149"/>
      <c r="AG78" s="70"/>
      <c r="AH78" s="70"/>
      <c r="AI78" s="70"/>
      <c r="AJ78" s="76"/>
      <c r="AK78" s="76"/>
      <c r="AL78" s="76"/>
      <c r="AM78" s="76"/>
      <c r="AN78" s="160"/>
      <c r="AO78" s="171"/>
      <c r="AP78" s="76"/>
      <c r="AQ78" s="76"/>
      <c r="AR78" s="172"/>
      <c r="AS78" s="171"/>
      <c r="AT78" s="76"/>
      <c r="AU78" s="76"/>
      <c r="AV78" s="172"/>
      <c r="AW78" s="171"/>
      <c r="AX78" s="76"/>
      <c r="AY78" s="76"/>
      <c r="AZ78" s="172"/>
      <c r="BA78" s="171"/>
      <c r="BB78" s="172"/>
      <c r="BC78" s="186"/>
      <c r="BD78" s="76"/>
      <c r="BE78" s="76"/>
      <c r="BF78" s="76"/>
      <c r="BG78" s="76"/>
      <c r="BH78" s="76"/>
      <c r="BI78" s="76"/>
      <c r="BJ78" s="76"/>
      <c r="BK78" s="76"/>
      <c r="BL78" s="76"/>
      <c r="BM78" s="78"/>
      <c r="BN78" s="76"/>
      <c r="BO78" s="78"/>
      <c r="BP78" s="76"/>
      <c r="BQ78" s="78"/>
      <c r="BR78" s="78"/>
      <c r="BS78" s="199"/>
      <c r="BT78" s="199"/>
      <c r="BZ78" s="202"/>
      <c r="CA78" s="202"/>
      <c r="CB78" s="202"/>
      <c r="CC78" s="202"/>
      <c r="CD78" s="202"/>
      <c r="CE78" s="202"/>
      <c r="CF78" s="202"/>
      <c r="CG78" s="202"/>
      <c r="CH78" s="202"/>
      <c r="CI78" s="202"/>
      <c r="CJ78" s="202"/>
      <c r="CK78" s="202"/>
      <c r="CL78" s="202"/>
      <c r="CM78" s="202"/>
      <c r="CN78" s="202"/>
      <c r="CO78" s="202"/>
      <c r="CP78" s="202"/>
      <c r="CQ78" s="202"/>
      <c r="CR78" s="202"/>
      <c r="CS78" s="202"/>
      <c r="CT78" s="202"/>
      <c r="CU78" s="202"/>
      <c r="CV78" s="202"/>
      <c r="CW78" s="202"/>
      <c r="CX78" s="202"/>
      <c r="CY78" s="202"/>
      <c r="CZ78" s="202"/>
      <c r="DA78" s="202"/>
      <c r="DB78" s="202"/>
      <c r="DC78" s="202"/>
      <c r="DD78" s="202"/>
      <c r="DE78" s="202"/>
      <c r="DF78" s="202"/>
      <c r="DG78" s="202"/>
      <c r="DH78" s="202"/>
      <c r="DI78" s="202"/>
      <c r="DJ78" s="202"/>
      <c r="DK78" s="202"/>
      <c r="DL78" s="202"/>
      <c r="DM78" s="202"/>
      <c r="DN78" s="202"/>
      <c r="DO78" s="202"/>
      <c r="DP78" s="202"/>
      <c r="DQ78" s="202"/>
      <c r="DR78" s="202"/>
      <c r="DS78" s="202"/>
      <c r="DT78" s="202"/>
      <c r="DU78" s="202"/>
      <c r="DV78" s="202"/>
      <c r="DW78" s="202"/>
      <c r="DX78" s="202"/>
      <c r="DY78" s="202"/>
      <c r="DZ78" s="202"/>
      <c r="EA78" s="202"/>
      <c r="EB78" s="202"/>
      <c r="EC78" s="202"/>
      <c r="ED78" s="202"/>
      <c r="EE78" s="202"/>
      <c r="EF78" s="202"/>
      <c r="EG78" s="202"/>
      <c r="EH78" s="202"/>
      <c r="EI78" s="202"/>
      <c r="EJ78" s="202"/>
      <c r="EK78" s="202"/>
      <c r="EL78" s="202"/>
      <c r="EM78" s="202"/>
      <c r="EN78" s="202"/>
      <c r="EO78" s="202"/>
      <c r="EP78" s="202"/>
      <c r="EQ78" s="202"/>
      <c r="ER78" s="202"/>
      <c r="ES78" s="202"/>
      <c r="ET78" s="202"/>
      <c r="EU78" s="202"/>
      <c r="EV78" s="202"/>
      <c r="EW78" s="202"/>
      <c r="EX78" s="202"/>
      <c r="EY78" s="202"/>
      <c r="EZ78" s="202"/>
      <c r="FA78" s="202"/>
      <c r="FB78" s="202"/>
      <c r="FC78" s="202"/>
      <c r="FD78" s="202"/>
      <c r="FE78" s="202"/>
      <c r="FF78" s="202"/>
      <c r="FG78" s="202"/>
      <c r="FH78" s="202"/>
      <c r="FI78" s="202"/>
      <c r="FJ78" s="202"/>
      <c r="FK78" s="202"/>
      <c r="FL78" s="202"/>
      <c r="FM78" s="202"/>
      <c r="FN78" s="202"/>
      <c r="FO78" s="202"/>
      <c r="FP78" s="202"/>
      <c r="FQ78" s="202"/>
      <c r="FR78" s="202"/>
      <c r="FS78" s="202"/>
      <c r="FT78" s="202"/>
      <c r="FU78" s="202"/>
      <c r="FV78" s="202"/>
      <c r="FW78" s="202"/>
      <c r="FX78" s="202"/>
      <c r="FY78" s="202"/>
      <c r="FZ78" s="202"/>
      <c r="GA78" s="202"/>
      <c r="GB78" s="202"/>
      <c r="GC78" s="202"/>
      <c r="GD78" s="202"/>
      <c r="GE78" s="202"/>
      <c r="GF78" s="202"/>
      <c r="GG78" s="202"/>
      <c r="GH78" s="202"/>
      <c r="GI78" s="202"/>
      <c r="GJ78" s="202"/>
      <c r="GK78" s="202"/>
      <c r="GL78" s="202"/>
      <c r="GM78" s="202"/>
      <c r="GN78" s="202"/>
      <c r="GO78" s="202"/>
      <c r="GP78" s="202"/>
      <c r="GQ78" s="202"/>
      <c r="GR78" s="202"/>
      <c r="GS78" s="202"/>
      <c r="GT78" s="202"/>
      <c r="GU78" s="202"/>
      <c r="GV78" s="202"/>
      <c r="GW78" s="202"/>
      <c r="GX78" s="202"/>
      <c r="GY78" s="202"/>
      <c r="GZ78" s="202"/>
      <c r="HA78" s="202"/>
      <c r="HB78" s="202"/>
      <c r="HC78" s="202"/>
      <c r="HD78" s="202"/>
      <c r="HE78" s="202"/>
      <c r="HF78" s="202"/>
      <c r="HG78" s="202"/>
      <c r="HH78" s="202"/>
      <c r="HI78" s="202"/>
      <c r="HJ78" s="202"/>
      <c r="HK78" s="202"/>
      <c r="HL78" s="202"/>
      <c r="HM78" s="202"/>
      <c r="HN78" s="202"/>
      <c r="HO78" s="202"/>
      <c r="HP78" s="202"/>
      <c r="HQ78" s="202"/>
      <c r="HR78" s="202"/>
      <c r="HS78" s="202"/>
      <c r="HT78" s="202"/>
      <c r="HU78" s="202"/>
      <c r="HV78" s="202"/>
      <c r="HW78" s="202"/>
      <c r="HX78" s="202"/>
      <c r="HY78" s="202"/>
      <c r="HZ78" s="202"/>
      <c r="IA78" s="202"/>
      <c r="IB78" s="202"/>
      <c r="IC78" s="202"/>
      <c r="ID78" s="202"/>
      <c r="IE78" s="202"/>
      <c r="IF78" s="202"/>
      <c r="IG78" s="202"/>
      <c r="IH78" s="202"/>
      <c r="II78" s="202"/>
      <c r="IJ78" s="202"/>
    </row>
    <row r="79" s="5" customFormat="1" ht="32" customHeight="1" spans="1:244">
      <c r="A79" s="89">
        <v>45756</v>
      </c>
      <c r="B79" s="30" t="s">
        <v>572</v>
      </c>
      <c r="C79" s="31" t="s">
        <v>573</v>
      </c>
      <c r="D79" s="32">
        <v>4500162852</v>
      </c>
      <c r="E79" s="33" t="s">
        <v>2377</v>
      </c>
      <c r="F79" s="32" t="s">
        <v>2379</v>
      </c>
      <c r="G79" s="90" t="s">
        <v>1573</v>
      </c>
      <c r="H79" s="13" t="s">
        <v>1574</v>
      </c>
      <c r="I79" s="41">
        <v>1008</v>
      </c>
      <c r="J79" s="41">
        <v>0</v>
      </c>
      <c r="K79" s="41">
        <v>4</v>
      </c>
      <c r="L79" s="41">
        <f t="shared" si="76"/>
        <v>252</v>
      </c>
      <c r="M79" s="44">
        <v>45806</v>
      </c>
      <c r="N79" s="44">
        <v>45803</v>
      </c>
      <c r="O79" s="45"/>
      <c r="P79" s="45"/>
      <c r="Q79" s="127" t="s">
        <v>2374</v>
      </c>
      <c r="R79" s="54"/>
      <c r="S79" s="54"/>
      <c r="T79" s="54"/>
      <c r="U79" s="54"/>
      <c r="V79" s="54"/>
      <c r="W79" s="137"/>
      <c r="X79" s="41"/>
      <c r="Y79" s="68"/>
      <c r="Z79" s="69"/>
      <c r="AA79" s="41"/>
      <c r="AB79" s="90"/>
      <c r="AC79" s="41"/>
      <c r="AD79" s="70"/>
      <c r="AE79" s="70"/>
      <c r="AF79" s="149"/>
      <c r="AG79" s="70"/>
      <c r="AH79" s="70"/>
      <c r="AI79" s="70"/>
      <c r="AJ79" s="76"/>
      <c r="AK79" s="76"/>
      <c r="AL79" s="76"/>
      <c r="AM79" s="76"/>
      <c r="AN79" s="160"/>
      <c r="AO79" s="171"/>
      <c r="AP79" s="76"/>
      <c r="AQ79" s="76"/>
      <c r="AR79" s="172"/>
      <c r="AS79" s="171"/>
      <c r="AT79" s="76"/>
      <c r="AU79" s="76"/>
      <c r="AV79" s="172"/>
      <c r="AW79" s="171"/>
      <c r="AX79" s="76"/>
      <c r="AY79" s="76"/>
      <c r="AZ79" s="172"/>
      <c r="BA79" s="171"/>
      <c r="BB79" s="172"/>
      <c r="BC79" s="186"/>
      <c r="BD79" s="76"/>
      <c r="BE79" s="76"/>
      <c r="BF79" s="76"/>
      <c r="BG79" s="76"/>
      <c r="BH79" s="76"/>
      <c r="BI79" s="76"/>
      <c r="BJ79" s="76"/>
      <c r="BK79" s="76"/>
      <c r="BL79" s="76"/>
      <c r="BM79" s="78"/>
      <c r="BN79" s="76"/>
      <c r="BO79" s="78"/>
      <c r="BP79" s="76"/>
      <c r="BQ79" s="78"/>
      <c r="BR79" s="78"/>
      <c r="BS79" s="199"/>
      <c r="BT79" s="199"/>
      <c r="BZ79" s="202"/>
      <c r="CA79" s="202"/>
      <c r="CB79" s="202"/>
      <c r="CC79" s="202"/>
      <c r="CD79" s="202"/>
      <c r="CE79" s="202"/>
      <c r="CF79" s="202"/>
      <c r="CG79" s="202"/>
      <c r="CH79" s="202"/>
      <c r="CI79" s="202"/>
      <c r="CJ79" s="202"/>
      <c r="CK79" s="202"/>
      <c r="CL79" s="202"/>
      <c r="CM79" s="202"/>
      <c r="CN79" s="202"/>
      <c r="CO79" s="202"/>
      <c r="CP79" s="202"/>
      <c r="CQ79" s="202"/>
      <c r="CR79" s="202"/>
      <c r="CS79" s="202"/>
      <c r="CT79" s="202"/>
      <c r="CU79" s="202"/>
      <c r="CV79" s="202"/>
      <c r="CW79" s="202"/>
      <c r="CX79" s="202"/>
      <c r="CY79" s="202"/>
      <c r="CZ79" s="202"/>
      <c r="DA79" s="202"/>
      <c r="DB79" s="202"/>
      <c r="DC79" s="202"/>
      <c r="DD79" s="202"/>
      <c r="DE79" s="202"/>
      <c r="DF79" s="202"/>
      <c r="DG79" s="202"/>
      <c r="DH79" s="202"/>
      <c r="DI79" s="202"/>
      <c r="DJ79" s="202"/>
      <c r="DK79" s="202"/>
      <c r="DL79" s="202"/>
      <c r="DM79" s="202"/>
      <c r="DN79" s="202"/>
      <c r="DO79" s="202"/>
      <c r="DP79" s="202"/>
      <c r="DQ79" s="202"/>
      <c r="DR79" s="202"/>
      <c r="DS79" s="202"/>
      <c r="DT79" s="202"/>
      <c r="DU79" s="202"/>
      <c r="DV79" s="202"/>
      <c r="DW79" s="202"/>
      <c r="DX79" s="202"/>
      <c r="DY79" s="202"/>
      <c r="DZ79" s="202"/>
      <c r="EA79" s="202"/>
      <c r="EB79" s="202"/>
      <c r="EC79" s="202"/>
      <c r="ED79" s="202"/>
      <c r="EE79" s="202"/>
      <c r="EF79" s="202"/>
      <c r="EG79" s="202"/>
      <c r="EH79" s="202"/>
      <c r="EI79" s="202"/>
      <c r="EJ79" s="202"/>
      <c r="EK79" s="202"/>
      <c r="EL79" s="202"/>
      <c r="EM79" s="202"/>
      <c r="EN79" s="202"/>
      <c r="EO79" s="202"/>
      <c r="EP79" s="202"/>
      <c r="EQ79" s="202"/>
      <c r="ER79" s="202"/>
      <c r="ES79" s="202"/>
      <c r="ET79" s="202"/>
      <c r="EU79" s="202"/>
      <c r="EV79" s="202"/>
      <c r="EW79" s="202"/>
      <c r="EX79" s="202"/>
      <c r="EY79" s="202"/>
      <c r="EZ79" s="202"/>
      <c r="FA79" s="202"/>
      <c r="FB79" s="202"/>
      <c r="FC79" s="202"/>
      <c r="FD79" s="202"/>
      <c r="FE79" s="202"/>
      <c r="FF79" s="202"/>
      <c r="FG79" s="202"/>
      <c r="FH79" s="202"/>
      <c r="FI79" s="202"/>
      <c r="FJ79" s="202"/>
      <c r="FK79" s="202"/>
      <c r="FL79" s="202"/>
      <c r="FM79" s="202"/>
      <c r="FN79" s="202"/>
      <c r="FO79" s="202"/>
      <c r="FP79" s="202"/>
      <c r="FQ79" s="202"/>
      <c r="FR79" s="202"/>
      <c r="FS79" s="202"/>
      <c r="FT79" s="202"/>
      <c r="FU79" s="202"/>
      <c r="FV79" s="202"/>
      <c r="FW79" s="202"/>
      <c r="FX79" s="202"/>
      <c r="FY79" s="202"/>
      <c r="FZ79" s="202"/>
      <c r="GA79" s="202"/>
      <c r="GB79" s="202"/>
      <c r="GC79" s="202"/>
      <c r="GD79" s="202"/>
      <c r="GE79" s="202"/>
      <c r="GF79" s="202"/>
      <c r="GG79" s="202"/>
      <c r="GH79" s="202"/>
      <c r="GI79" s="202"/>
      <c r="GJ79" s="202"/>
      <c r="GK79" s="202"/>
      <c r="GL79" s="202"/>
      <c r="GM79" s="202"/>
      <c r="GN79" s="202"/>
      <c r="GO79" s="202"/>
      <c r="GP79" s="202"/>
      <c r="GQ79" s="202"/>
      <c r="GR79" s="202"/>
      <c r="GS79" s="202"/>
      <c r="GT79" s="202"/>
      <c r="GU79" s="202"/>
      <c r="GV79" s="202"/>
      <c r="GW79" s="202"/>
      <c r="GX79" s="202"/>
      <c r="GY79" s="202"/>
      <c r="GZ79" s="202"/>
      <c r="HA79" s="202"/>
      <c r="HB79" s="202"/>
      <c r="HC79" s="202"/>
      <c r="HD79" s="202"/>
      <c r="HE79" s="202"/>
      <c r="HF79" s="202"/>
      <c r="HG79" s="202"/>
      <c r="HH79" s="202"/>
      <c r="HI79" s="202"/>
      <c r="HJ79" s="202"/>
      <c r="HK79" s="202"/>
      <c r="HL79" s="202"/>
      <c r="HM79" s="202"/>
      <c r="HN79" s="202"/>
      <c r="HO79" s="202"/>
      <c r="HP79" s="202"/>
      <c r="HQ79" s="202"/>
      <c r="HR79" s="202"/>
      <c r="HS79" s="202"/>
      <c r="HT79" s="202"/>
      <c r="HU79" s="202"/>
      <c r="HV79" s="202"/>
      <c r="HW79" s="202"/>
      <c r="HX79" s="202"/>
      <c r="HY79" s="202"/>
      <c r="HZ79" s="202"/>
      <c r="IA79" s="202"/>
      <c r="IB79" s="202"/>
      <c r="IC79" s="202"/>
      <c r="ID79" s="202"/>
      <c r="IE79" s="202"/>
      <c r="IF79" s="202"/>
      <c r="IG79" s="202"/>
      <c r="IH79" s="202"/>
      <c r="II79" s="202"/>
      <c r="IJ79" s="202"/>
    </row>
    <row r="80" s="5" customFormat="1" ht="32" customHeight="1" spans="1:244">
      <c r="A80" s="89">
        <v>45756</v>
      </c>
      <c r="B80" s="30" t="s">
        <v>572</v>
      </c>
      <c r="C80" s="31" t="s">
        <v>573</v>
      </c>
      <c r="D80" s="32">
        <v>4500162852</v>
      </c>
      <c r="E80" s="33" t="s">
        <v>2377</v>
      </c>
      <c r="F80" s="32" t="s">
        <v>2380</v>
      </c>
      <c r="G80" s="90" t="s">
        <v>1578</v>
      </c>
      <c r="H80" s="13" t="s">
        <v>1579</v>
      </c>
      <c r="I80" s="41">
        <v>1008</v>
      </c>
      <c r="J80" s="41">
        <v>0</v>
      </c>
      <c r="K80" s="41">
        <v>4</v>
      </c>
      <c r="L80" s="41">
        <f t="shared" si="76"/>
        <v>252</v>
      </c>
      <c r="M80" s="44">
        <v>45806</v>
      </c>
      <c r="N80" s="44">
        <v>45803</v>
      </c>
      <c r="O80" s="45"/>
      <c r="P80" s="45"/>
      <c r="Q80" s="127" t="s">
        <v>2374</v>
      </c>
      <c r="R80" s="54"/>
      <c r="S80" s="54"/>
      <c r="T80" s="54"/>
      <c r="U80" s="54"/>
      <c r="V80" s="54"/>
      <c r="W80" s="137"/>
      <c r="X80" s="41"/>
      <c r="Y80" s="68"/>
      <c r="Z80" s="69"/>
      <c r="AA80" s="41"/>
      <c r="AB80" s="90"/>
      <c r="AC80" s="41"/>
      <c r="AD80" s="70"/>
      <c r="AE80" s="70"/>
      <c r="AF80" s="149"/>
      <c r="AG80" s="70"/>
      <c r="AH80" s="70"/>
      <c r="AI80" s="70"/>
      <c r="AJ80" s="76"/>
      <c r="AK80" s="76"/>
      <c r="AL80" s="76"/>
      <c r="AM80" s="76"/>
      <c r="AN80" s="160"/>
      <c r="AO80" s="171"/>
      <c r="AP80" s="76"/>
      <c r="AQ80" s="76"/>
      <c r="AR80" s="172"/>
      <c r="AS80" s="171"/>
      <c r="AT80" s="76"/>
      <c r="AU80" s="76"/>
      <c r="AV80" s="172"/>
      <c r="AW80" s="171"/>
      <c r="AX80" s="76"/>
      <c r="AY80" s="76"/>
      <c r="AZ80" s="172"/>
      <c r="BA80" s="171"/>
      <c r="BB80" s="172"/>
      <c r="BC80" s="186"/>
      <c r="BD80" s="76"/>
      <c r="BE80" s="76"/>
      <c r="BF80" s="76"/>
      <c r="BG80" s="76"/>
      <c r="BH80" s="76"/>
      <c r="BI80" s="76"/>
      <c r="BJ80" s="76"/>
      <c r="BK80" s="76"/>
      <c r="BL80" s="76"/>
      <c r="BM80" s="76"/>
      <c r="BN80" s="76"/>
      <c r="BO80" s="78"/>
      <c r="BP80" s="76"/>
      <c r="BQ80" s="78"/>
      <c r="BR80" s="78"/>
      <c r="BS80" s="199"/>
      <c r="BT80" s="199"/>
      <c r="BZ80" s="202"/>
      <c r="CA80" s="202"/>
      <c r="CB80" s="202"/>
      <c r="CC80" s="202"/>
      <c r="CD80" s="202"/>
      <c r="CE80" s="202"/>
      <c r="CF80" s="202"/>
      <c r="CG80" s="202"/>
      <c r="CH80" s="202"/>
      <c r="CI80" s="202"/>
      <c r="CJ80" s="202"/>
      <c r="CK80" s="202"/>
      <c r="CL80" s="202"/>
      <c r="CM80" s="202"/>
      <c r="CN80" s="202"/>
      <c r="CO80" s="202"/>
      <c r="CP80" s="202"/>
      <c r="CQ80" s="202"/>
      <c r="CR80" s="202"/>
      <c r="CS80" s="202"/>
      <c r="CT80" s="202"/>
      <c r="CU80" s="202"/>
      <c r="CV80" s="202"/>
      <c r="CW80" s="202"/>
      <c r="CX80" s="202"/>
      <c r="CY80" s="202"/>
      <c r="CZ80" s="202"/>
      <c r="DA80" s="202"/>
      <c r="DB80" s="202"/>
      <c r="DC80" s="202"/>
      <c r="DD80" s="202"/>
      <c r="DE80" s="202"/>
      <c r="DF80" s="202"/>
      <c r="DG80" s="202"/>
      <c r="DH80" s="202"/>
      <c r="DI80" s="202"/>
      <c r="DJ80" s="202"/>
      <c r="DK80" s="202"/>
      <c r="DL80" s="202"/>
      <c r="DM80" s="202"/>
      <c r="DN80" s="202"/>
      <c r="DO80" s="202"/>
      <c r="DP80" s="202"/>
      <c r="DQ80" s="202"/>
      <c r="DR80" s="202"/>
      <c r="DS80" s="202"/>
      <c r="DT80" s="202"/>
      <c r="DU80" s="202"/>
      <c r="DV80" s="202"/>
      <c r="DW80" s="202"/>
      <c r="DX80" s="202"/>
      <c r="DY80" s="202"/>
      <c r="DZ80" s="202"/>
      <c r="EA80" s="202"/>
      <c r="EB80" s="202"/>
      <c r="EC80" s="202"/>
      <c r="ED80" s="202"/>
      <c r="EE80" s="202"/>
      <c r="EF80" s="202"/>
      <c r="EG80" s="202"/>
      <c r="EH80" s="202"/>
      <c r="EI80" s="202"/>
      <c r="EJ80" s="202"/>
      <c r="EK80" s="202"/>
      <c r="EL80" s="202"/>
      <c r="EM80" s="202"/>
      <c r="EN80" s="202"/>
      <c r="EO80" s="202"/>
      <c r="EP80" s="202"/>
      <c r="EQ80" s="202"/>
      <c r="ER80" s="202"/>
      <c r="ES80" s="202"/>
      <c r="ET80" s="202"/>
      <c r="EU80" s="202"/>
      <c r="EV80" s="202"/>
      <c r="EW80" s="202"/>
      <c r="EX80" s="202"/>
      <c r="EY80" s="202"/>
      <c r="EZ80" s="202"/>
      <c r="FA80" s="202"/>
      <c r="FB80" s="202"/>
      <c r="FC80" s="202"/>
      <c r="FD80" s="202"/>
      <c r="FE80" s="202"/>
      <c r="FF80" s="202"/>
      <c r="FG80" s="202"/>
      <c r="FH80" s="202"/>
      <c r="FI80" s="202"/>
      <c r="FJ80" s="202"/>
      <c r="FK80" s="202"/>
      <c r="FL80" s="202"/>
      <c r="FM80" s="202"/>
      <c r="FN80" s="202"/>
      <c r="FO80" s="202"/>
      <c r="FP80" s="202"/>
      <c r="FQ80" s="202"/>
      <c r="FR80" s="202"/>
      <c r="FS80" s="202"/>
      <c r="FT80" s="202"/>
      <c r="FU80" s="202"/>
      <c r="FV80" s="202"/>
      <c r="FW80" s="202"/>
      <c r="FX80" s="202"/>
      <c r="FY80" s="202"/>
      <c r="FZ80" s="202"/>
      <c r="GA80" s="202"/>
      <c r="GB80" s="202"/>
      <c r="GC80" s="202"/>
      <c r="GD80" s="202"/>
      <c r="GE80" s="202"/>
      <c r="GF80" s="202"/>
      <c r="GG80" s="202"/>
      <c r="GH80" s="202"/>
      <c r="GI80" s="202"/>
      <c r="GJ80" s="202"/>
      <c r="GK80" s="202"/>
      <c r="GL80" s="202"/>
      <c r="GM80" s="202"/>
      <c r="GN80" s="202"/>
      <c r="GO80" s="202"/>
      <c r="GP80" s="202"/>
      <c r="GQ80" s="202"/>
      <c r="GR80" s="202"/>
      <c r="GS80" s="202"/>
      <c r="GT80" s="202"/>
      <c r="GU80" s="202"/>
      <c r="GV80" s="202"/>
      <c r="GW80" s="202"/>
      <c r="GX80" s="202"/>
      <c r="GY80" s="202"/>
      <c r="GZ80" s="202"/>
      <c r="HA80" s="202"/>
      <c r="HB80" s="202"/>
      <c r="HC80" s="202"/>
      <c r="HD80" s="202"/>
      <c r="HE80" s="202"/>
      <c r="HF80" s="202"/>
      <c r="HG80" s="202"/>
      <c r="HH80" s="202"/>
      <c r="HI80" s="202"/>
      <c r="HJ80" s="202"/>
      <c r="HK80" s="202"/>
      <c r="HL80" s="202"/>
      <c r="HM80" s="202"/>
      <c r="HN80" s="202"/>
      <c r="HO80" s="202"/>
      <c r="HP80" s="202"/>
      <c r="HQ80" s="202"/>
      <c r="HR80" s="202"/>
      <c r="HS80" s="202"/>
      <c r="HT80" s="202"/>
      <c r="HU80" s="202"/>
      <c r="HV80" s="202"/>
      <c r="HW80" s="202"/>
      <c r="HX80" s="202"/>
      <c r="HY80" s="202"/>
      <c r="HZ80" s="202"/>
      <c r="IA80" s="202"/>
      <c r="IB80" s="202"/>
      <c r="IC80" s="202"/>
      <c r="ID80" s="202"/>
      <c r="IE80" s="202"/>
      <c r="IF80" s="202"/>
      <c r="IG80" s="202"/>
      <c r="IH80" s="202"/>
      <c r="II80" s="202"/>
      <c r="IJ80" s="202"/>
    </row>
    <row r="81" s="7" customFormat="1" ht="32" customHeight="1" spans="1:76">
      <c r="A81" s="99">
        <v>45800</v>
      </c>
      <c r="B81" s="100" t="s">
        <v>182</v>
      </c>
      <c r="C81" s="101" t="s">
        <v>183</v>
      </c>
      <c r="D81" s="102">
        <v>4500167846</v>
      </c>
      <c r="E81" s="103"/>
      <c r="F81" s="102" t="s">
        <v>2381</v>
      </c>
      <c r="G81" s="104" t="s">
        <v>186</v>
      </c>
      <c r="H81" s="105" t="s">
        <v>187</v>
      </c>
      <c r="I81" s="122">
        <v>2288</v>
      </c>
      <c r="J81" s="122">
        <v>0</v>
      </c>
      <c r="K81" s="122">
        <v>88</v>
      </c>
      <c r="L81" s="122">
        <f t="shared" si="76"/>
        <v>26</v>
      </c>
      <c r="M81" s="123">
        <v>45822</v>
      </c>
      <c r="N81" s="123">
        <v>45818</v>
      </c>
      <c r="O81" s="124" t="s">
        <v>2382</v>
      </c>
      <c r="P81" s="45"/>
      <c r="Q81" s="124"/>
      <c r="R81" s="124"/>
      <c r="S81" s="138"/>
      <c r="T81" s="138"/>
      <c r="U81" s="138" t="s">
        <v>85</v>
      </c>
      <c r="V81" s="138"/>
      <c r="W81" s="138" t="s">
        <v>2383</v>
      </c>
      <c r="X81" s="139" t="s">
        <v>2384</v>
      </c>
      <c r="Y81" s="122" t="s">
        <v>2385</v>
      </c>
      <c r="Z81" s="150">
        <v>384.5354</v>
      </c>
      <c r="AA81" s="151">
        <f>Z81*L81</f>
        <v>9997.9204</v>
      </c>
      <c r="AB81" s="122"/>
      <c r="AC81" s="105" t="s">
        <v>186</v>
      </c>
      <c r="AD81" s="122" t="s">
        <v>101</v>
      </c>
      <c r="AE81" s="152"/>
      <c r="AF81" s="153">
        <f t="shared" ref="AF81:AF85" si="90">I81</f>
        <v>2288</v>
      </c>
      <c r="AG81" s="152"/>
      <c r="AH81" s="153"/>
      <c r="AI81" s="152"/>
      <c r="AJ81" s="153"/>
      <c r="AK81" s="164"/>
      <c r="AL81" s="165">
        <f t="shared" ref="AL81:AL85" si="91">I81</f>
        <v>2288</v>
      </c>
      <c r="AM81" s="165"/>
      <c r="AN81" s="165"/>
      <c r="AO81" s="177"/>
      <c r="AP81" s="178"/>
      <c r="AQ81" s="179"/>
      <c r="AR81" s="179"/>
      <c r="AS81" s="164"/>
      <c r="AT81" s="173">
        <f t="shared" ref="AT81:AT86" si="92">I81/4</f>
        <v>572</v>
      </c>
      <c r="AU81" s="161">
        <f t="shared" ref="AU81:AU83" si="93">I81/4</f>
        <v>572</v>
      </c>
      <c r="AV81" s="161">
        <f t="shared" ref="AV81:AV83" si="94">I81/4</f>
        <v>572</v>
      </c>
      <c r="AW81" s="174">
        <f t="shared" ref="AW81:AW83" si="95">I81/4</f>
        <v>572</v>
      </c>
      <c r="AX81" s="188"/>
      <c r="AY81" s="165"/>
      <c r="AZ81" s="165"/>
      <c r="BA81" s="165"/>
      <c r="BB81" s="165"/>
      <c r="BC81" s="165"/>
      <c r="BD81" s="165"/>
      <c r="BE81" s="165"/>
      <c r="BF81" s="165">
        <f t="shared" ref="BF81:BF86" si="96">I81</f>
        <v>2288</v>
      </c>
      <c r="BG81" s="165"/>
      <c r="BH81" s="165" t="s">
        <v>102</v>
      </c>
      <c r="BI81" s="179"/>
      <c r="BJ81" s="165">
        <f t="shared" ref="BJ81:BJ87" si="97">I81/4</f>
        <v>572</v>
      </c>
      <c r="BK81" s="165">
        <f t="shared" ref="BK81:BK87" si="98">I81/4</f>
        <v>572</v>
      </c>
      <c r="BL81" s="165">
        <f t="shared" ref="BL81:BL87" si="99">I81/4</f>
        <v>572</v>
      </c>
      <c r="BM81" s="165">
        <f t="shared" ref="BM81:BM87" si="100">I81/4</f>
        <v>572</v>
      </c>
      <c r="BN81" s="165">
        <f t="shared" ref="BN81:BN85" si="101">BJ81+BK81+BL81+BM81-I81</f>
        <v>0</v>
      </c>
      <c r="BO81" s="200">
        <f>BJ81+BK81+BL81+BM81+'92107'!$BS$290</f>
        <v>514768</v>
      </c>
      <c r="BP81" s="200"/>
      <c r="BQ81" s="200"/>
      <c r="BR81" s="200"/>
      <c r="BS81" s="200"/>
      <c r="BT81" s="200"/>
      <c r="BU81" s="204"/>
      <c r="BV81" s="204"/>
      <c r="BW81" s="204"/>
      <c r="BX81" s="204"/>
    </row>
    <row r="82" s="7" customFormat="1" ht="32" customHeight="1" spans="1:76">
      <c r="A82" s="99">
        <v>45801</v>
      </c>
      <c r="B82" s="100" t="s">
        <v>182</v>
      </c>
      <c r="C82" s="101" t="s">
        <v>183</v>
      </c>
      <c r="D82" s="102">
        <v>4500167852</v>
      </c>
      <c r="E82" s="103"/>
      <c r="F82" s="102" t="s">
        <v>2386</v>
      </c>
      <c r="G82" s="104" t="s">
        <v>851</v>
      </c>
      <c r="H82" s="105" t="s">
        <v>84</v>
      </c>
      <c r="I82" s="122">
        <v>240</v>
      </c>
      <c r="J82" s="122">
        <v>0</v>
      </c>
      <c r="K82" s="122">
        <v>1</v>
      </c>
      <c r="L82" s="122">
        <f t="shared" si="76"/>
        <v>240</v>
      </c>
      <c r="M82" s="123">
        <v>45822</v>
      </c>
      <c r="N82" s="123">
        <v>45818</v>
      </c>
      <c r="O82" s="124" t="s">
        <v>2382</v>
      </c>
      <c r="P82" s="45"/>
      <c r="Q82" s="124"/>
      <c r="R82" s="124"/>
      <c r="S82" s="138"/>
      <c r="T82" s="138"/>
      <c r="U82" s="138" t="s">
        <v>85</v>
      </c>
      <c r="V82" s="138"/>
      <c r="W82" s="138"/>
      <c r="X82" s="139" t="s">
        <v>2387</v>
      </c>
      <c r="Y82" s="122" t="s">
        <v>2385</v>
      </c>
      <c r="Z82" s="150">
        <v>4.3195</v>
      </c>
      <c r="AA82" s="151">
        <f t="shared" ref="AA82:AA85" si="102">Z82*I82</f>
        <v>1036.68</v>
      </c>
      <c r="AB82" s="122"/>
      <c r="AC82" s="105" t="s">
        <v>878</v>
      </c>
      <c r="AD82" s="122"/>
      <c r="AE82" s="152"/>
      <c r="AF82" s="153">
        <f t="shared" si="90"/>
        <v>240</v>
      </c>
      <c r="AG82" s="152"/>
      <c r="AH82" s="153"/>
      <c r="AI82" s="152"/>
      <c r="AJ82" s="153"/>
      <c r="AK82" s="164"/>
      <c r="AL82" s="165">
        <f t="shared" si="91"/>
        <v>240</v>
      </c>
      <c r="AM82" s="165"/>
      <c r="AN82" s="165"/>
      <c r="AO82" s="177"/>
      <c r="AP82" s="178"/>
      <c r="AQ82" s="179"/>
      <c r="AR82" s="179"/>
      <c r="AS82" s="164"/>
      <c r="AT82" s="173">
        <f t="shared" si="92"/>
        <v>60</v>
      </c>
      <c r="AU82" s="161">
        <f t="shared" si="93"/>
        <v>60</v>
      </c>
      <c r="AV82" s="161">
        <f t="shared" si="94"/>
        <v>60</v>
      </c>
      <c r="AW82" s="174">
        <f t="shared" si="95"/>
        <v>60</v>
      </c>
      <c r="AX82" s="188"/>
      <c r="AY82" s="165"/>
      <c r="AZ82" s="165"/>
      <c r="BA82" s="165"/>
      <c r="BB82" s="165"/>
      <c r="BC82" s="165"/>
      <c r="BD82" s="165"/>
      <c r="BE82" s="165"/>
      <c r="BF82" s="165">
        <f t="shared" si="96"/>
        <v>240</v>
      </c>
      <c r="BG82" s="165"/>
      <c r="BH82" s="165" t="s">
        <v>102</v>
      </c>
      <c r="BI82" s="179"/>
      <c r="BJ82" s="165">
        <f t="shared" si="97"/>
        <v>60</v>
      </c>
      <c r="BK82" s="165">
        <f t="shared" si="98"/>
        <v>60</v>
      </c>
      <c r="BL82" s="165">
        <f t="shared" si="99"/>
        <v>60</v>
      </c>
      <c r="BM82" s="200">
        <f t="shared" si="100"/>
        <v>60</v>
      </c>
      <c r="BN82" s="165">
        <f t="shared" si="101"/>
        <v>0</v>
      </c>
      <c r="BO82" s="200">
        <f>BJ82+BK82+BL82+BM82+'92107'!$BS$290</f>
        <v>512720</v>
      </c>
      <c r="BP82" s="200"/>
      <c r="BQ82" s="200"/>
      <c r="BR82" s="200"/>
      <c r="BS82" s="200">
        <f>I82</f>
        <v>240</v>
      </c>
      <c r="BT82" s="200"/>
      <c r="BU82" s="204"/>
      <c r="BV82" s="204"/>
      <c r="BW82" s="204"/>
      <c r="BX82" s="204"/>
    </row>
    <row r="83" s="6" customFormat="1" ht="32" customHeight="1" spans="1:76">
      <c r="A83" s="91">
        <v>45831</v>
      </c>
      <c r="B83" s="92" t="s">
        <v>494</v>
      </c>
      <c r="C83" s="93" t="s">
        <v>199</v>
      </c>
      <c r="D83" s="94">
        <v>4500170975</v>
      </c>
      <c r="E83" s="106" t="s">
        <v>2388</v>
      </c>
      <c r="F83" s="94" t="s">
        <v>2389</v>
      </c>
      <c r="G83" s="97" t="s">
        <v>83</v>
      </c>
      <c r="H83" s="98" t="s">
        <v>84</v>
      </c>
      <c r="I83" s="119">
        <v>1504</v>
      </c>
      <c r="J83" s="119">
        <v>0</v>
      </c>
      <c r="K83" s="119">
        <v>8</v>
      </c>
      <c r="L83" s="119">
        <f t="shared" si="76"/>
        <v>188</v>
      </c>
      <c r="M83" s="120">
        <v>45873</v>
      </c>
      <c r="N83" s="120">
        <f t="shared" ref="N83:N87" si="103">M83-4</f>
        <v>45869</v>
      </c>
      <c r="O83" s="124" t="s">
        <v>2382</v>
      </c>
      <c r="P83" s="121"/>
      <c r="Q83" s="121"/>
      <c r="R83" s="121"/>
      <c r="S83" s="135" t="s">
        <v>2254</v>
      </c>
      <c r="T83" s="135"/>
      <c r="U83" s="135" t="s">
        <v>2390</v>
      </c>
      <c r="V83" s="135"/>
      <c r="W83" s="135"/>
      <c r="X83" s="106" t="s">
        <v>821</v>
      </c>
      <c r="Y83" s="119" t="s">
        <v>500</v>
      </c>
      <c r="Z83" s="146">
        <v>4.4827</v>
      </c>
      <c r="AA83" s="147">
        <f t="shared" si="102"/>
        <v>6741.9808</v>
      </c>
      <c r="AB83" s="119"/>
      <c r="AC83" s="97"/>
      <c r="AD83" s="119"/>
      <c r="AE83" s="148"/>
      <c r="AF83" s="148">
        <f t="shared" si="90"/>
        <v>1504</v>
      </c>
      <c r="AG83" s="148"/>
      <c r="AH83" s="148"/>
      <c r="AI83" s="148"/>
      <c r="AJ83" s="148"/>
      <c r="AK83" s="161"/>
      <c r="AL83" s="161">
        <f t="shared" si="91"/>
        <v>1504</v>
      </c>
      <c r="AM83" s="161"/>
      <c r="AN83" s="161"/>
      <c r="AO83" s="162"/>
      <c r="AP83" s="173"/>
      <c r="AQ83" s="161"/>
      <c r="AR83" s="161"/>
      <c r="AS83" s="174"/>
      <c r="AT83" s="173">
        <f t="shared" si="92"/>
        <v>376</v>
      </c>
      <c r="AU83" s="161">
        <f t="shared" si="93"/>
        <v>376</v>
      </c>
      <c r="AV83" s="161">
        <f t="shared" si="94"/>
        <v>376</v>
      </c>
      <c r="AW83" s="174">
        <f t="shared" si="95"/>
        <v>376</v>
      </c>
      <c r="AX83" s="187"/>
      <c r="AY83" s="161"/>
      <c r="AZ83" s="161"/>
      <c r="BA83" s="161"/>
      <c r="BB83" s="161"/>
      <c r="BC83" s="161"/>
      <c r="BD83" s="161"/>
      <c r="BE83" s="161"/>
      <c r="BF83" s="161">
        <f t="shared" si="96"/>
        <v>1504</v>
      </c>
      <c r="BG83" s="161"/>
      <c r="BH83" s="161" t="s">
        <v>102</v>
      </c>
      <c r="BI83" s="161"/>
      <c r="BJ83" s="161">
        <f t="shared" si="97"/>
        <v>376</v>
      </c>
      <c r="BK83" s="161">
        <f t="shared" si="98"/>
        <v>376</v>
      </c>
      <c r="BL83" s="161">
        <f t="shared" si="99"/>
        <v>376</v>
      </c>
      <c r="BM83" s="198">
        <f t="shared" si="100"/>
        <v>376</v>
      </c>
      <c r="BN83" s="161"/>
      <c r="BO83" s="198"/>
      <c r="BP83" s="198"/>
      <c r="BQ83" s="198"/>
      <c r="BR83" s="198"/>
      <c r="BS83" s="198"/>
      <c r="BT83" s="198"/>
      <c r="BU83" s="203"/>
      <c r="BV83" s="203"/>
      <c r="BW83" s="203"/>
      <c r="BX83" s="203"/>
    </row>
    <row r="84" s="6" customFormat="1" ht="32" customHeight="1" spans="1:76">
      <c r="A84" s="91">
        <v>45803</v>
      </c>
      <c r="B84" s="92" t="s">
        <v>494</v>
      </c>
      <c r="C84" s="93" t="s">
        <v>199</v>
      </c>
      <c r="D84" s="94">
        <v>4500166289</v>
      </c>
      <c r="E84" s="106">
        <v>20858537</v>
      </c>
      <c r="F84" s="94" t="s">
        <v>2391</v>
      </c>
      <c r="G84" s="97" t="s">
        <v>83</v>
      </c>
      <c r="H84" s="98" t="s">
        <v>84</v>
      </c>
      <c r="I84" s="119">
        <v>1504</v>
      </c>
      <c r="J84" s="119">
        <v>0</v>
      </c>
      <c r="K84" s="119">
        <v>8</v>
      </c>
      <c r="L84" s="119">
        <f t="shared" si="76"/>
        <v>188</v>
      </c>
      <c r="M84" s="120">
        <v>45845</v>
      </c>
      <c r="N84" s="120">
        <v>45841</v>
      </c>
      <c r="O84" s="124" t="s">
        <v>2382</v>
      </c>
      <c r="P84" s="125" t="s">
        <v>93</v>
      </c>
      <c r="Q84" s="121"/>
      <c r="R84" s="121" t="s">
        <v>2361</v>
      </c>
      <c r="S84" s="135" t="s">
        <v>908</v>
      </c>
      <c r="T84" s="135"/>
      <c r="U84" s="135" t="s">
        <v>2392</v>
      </c>
      <c r="V84" s="135"/>
      <c r="W84" s="135"/>
      <c r="X84" s="106" t="s">
        <v>2256</v>
      </c>
      <c r="Y84" s="119" t="s">
        <v>500</v>
      </c>
      <c r="Z84" s="146">
        <v>4.4827</v>
      </c>
      <c r="AA84" s="147">
        <f t="shared" si="102"/>
        <v>6741.9808</v>
      </c>
      <c r="AB84" s="119"/>
      <c r="AC84" s="119" t="s">
        <v>83</v>
      </c>
      <c r="AD84" s="119" t="s">
        <v>101</v>
      </c>
      <c r="AE84" s="154"/>
      <c r="AF84" s="148">
        <f t="shared" si="90"/>
        <v>1504</v>
      </c>
      <c r="AG84" s="154"/>
      <c r="AH84" s="148"/>
      <c r="AI84" s="154"/>
      <c r="AJ84" s="148"/>
      <c r="AK84" s="166"/>
      <c r="AL84" s="161">
        <f t="shared" si="91"/>
        <v>1504</v>
      </c>
      <c r="AM84" s="161"/>
      <c r="AN84" s="161"/>
      <c r="AO84" s="162"/>
      <c r="AP84" s="180"/>
      <c r="AQ84" s="166"/>
      <c r="AR84" s="166"/>
      <c r="AS84" s="181"/>
      <c r="AT84" s="173">
        <f t="shared" si="92"/>
        <v>376</v>
      </c>
      <c r="AU84" s="161">
        <f>AT84</f>
        <v>376</v>
      </c>
      <c r="AV84" s="161">
        <f>AT84</f>
        <v>376</v>
      </c>
      <c r="AW84" s="174">
        <f>AT84</f>
        <v>376</v>
      </c>
      <c r="AX84" s="187"/>
      <c r="AY84" s="161"/>
      <c r="AZ84" s="161"/>
      <c r="BA84" s="161"/>
      <c r="BB84" s="161"/>
      <c r="BC84" s="161"/>
      <c r="BD84" s="161"/>
      <c r="BE84" s="161"/>
      <c r="BF84" s="161">
        <f t="shared" si="96"/>
        <v>1504</v>
      </c>
      <c r="BG84" s="161"/>
      <c r="BH84" s="161" t="s">
        <v>102</v>
      </c>
      <c r="BI84" s="166"/>
      <c r="BJ84" s="161">
        <f t="shared" si="97"/>
        <v>376</v>
      </c>
      <c r="BK84" s="161">
        <f t="shared" si="98"/>
        <v>376</v>
      </c>
      <c r="BL84" s="161">
        <f t="shared" si="99"/>
        <v>376</v>
      </c>
      <c r="BM84" s="161">
        <f t="shared" si="100"/>
        <v>376</v>
      </c>
      <c r="BN84" s="161">
        <f t="shared" si="101"/>
        <v>0</v>
      </c>
      <c r="BO84" s="198"/>
      <c r="BP84" s="198"/>
      <c r="BQ84" s="198"/>
      <c r="BR84" s="198"/>
      <c r="BS84" s="198">
        <v>188</v>
      </c>
      <c r="BT84" s="198"/>
      <c r="BU84" s="203"/>
      <c r="BV84" s="203"/>
      <c r="BW84" s="203"/>
      <c r="BX84" s="203"/>
    </row>
    <row r="85" s="6" customFormat="1" ht="32" customHeight="1" spans="1:76">
      <c r="A85" s="91">
        <v>45821</v>
      </c>
      <c r="B85" s="92" t="s">
        <v>474</v>
      </c>
      <c r="C85" s="93" t="s">
        <v>199</v>
      </c>
      <c r="D85" s="94">
        <v>4500169933</v>
      </c>
      <c r="E85" s="106">
        <v>2465852</v>
      </c>
      <c r="F85" s="94" t="s">
        <v>2393</v>
      </c>
      <c r="G85" s="97" t="s">
        <v>83</v>
      </c>
      <c r="H85" s="98" t="s">
        <v>84</v>
      </c>
      <c r="I85" s="119">
        <v>1600</v>
      </c>
      <c r="J85" s="119">
        <v>0</v>
      </c>
      <c r="K85" s="119">
        <v>8</v>
      </c>
      <c r="L85" s="119">
        <f t="shared" si="76"/>
        <v>200</v>
      </c>
      <c r="M85" s="120">
        <v>45866</v>
      </c>
      <c r="N85" s="120">
        <v>45862</v>
      </c>
      <c r="O85" s="121" t="s">
        <v>2394</v>
      </c>
      <c r="P85" s="121"/>
      <c r="Q85" s="121"/>
      <c r="R85" s="121"/>
      <c r="S85" s="135" t="s">
        <v>963</v>
      </c>
      <c r="T85" s="135"/>
      <c r="U85" s="135" t="s">
        <v>2395</v>
      </c>
      <c r="V85" s="135"/>
      <c r="W85" s="135"/>
      <c r="X85" s="106" t="s">
        <v>2396</v>
      </c>
      <c r="Y85" s="119" t="s">
        <v>206</v>
      </c>
      <c r="Z85" s="146">
        <v>4.4827</v>
      </c>
      <c r="AA85" s="147">
        <f t="shared" si="102"/>
        <v>7172.32</v>
      </c>
      <c r="AB85" s="119"/>
      <c r="AC85" s="119" t="s">
        <v>83</v>
      </c>
      <c r="AD85" s="119" t="s">
        <v>101</v>
      </c>
      <c r="AE85" s="154"/>
      <c r="AF85" s="148">
        <f t="shared" si="90"/>
        <v>1600</v>
      </c>
      <c r="AG85" s="154"/>
      <c r="AH85" s="148"/>
      <c r="AI85" s="154"/>
      <c r="AJ85" s="148"/>
      <c r="AK85" s="166"/>
      <c r="AL85" s="161">
        <f t="shared" si="91"/>
        <v>1600</v>
      </c>
      <c r="AM85" s="161"/>
      <c r="AN85" s="161"/>
      <c r="AO85" s="162"/>
      <c r="AP85" s="180"/>
      <c r="AQ85" s="166"/>
      <c r="AR85" s="166"/>
      <c r="AS85" s="181"/>
      <c r="AT85" s="173">
        <f t="shared" si="92"/>
        <v>400</v>
      </c>
      <c r="AU85" s="161">
        <f>AT85</f>
        <v>400</v>
      </c>
      <c r="AV85" s="161">
        <f>AT85</f>
        <v>400</v>
      </c>
      <c r="AW85" s="174">
        <f>AT85</f>
        <v>400</v>
      </c>
      <c r="AX85" s="187"/>
      <c r="AY85" s="161"/>
      <c r="AZ85" s="161"/>
      <c r="BA85" s="161"/>
      <c r="BB85" s="161"/>
      <c r="BC85" s="161"/>
      <c r="BD85" s="161"/>
      <c r="BE85" s="161"/>
      <c r="BF85" s="161">
        <f t="shared" si="96"/>
        <v>1600</v>
      </c>
      <c r="BG85" s="161"/>
      <c r="BH85" s="161" t="s">
        <v>102</v>
      </c>
      <c r="BI85" s="166"/>
      <c r="BJ85" s="161">
        <f t="shared" si="97"/>
        <v>400</v>
      </c>
      <c r="BK85" s="161">
        <f t="shared" si="98"/>
        <v>400</v>
      </c>
      <c r="BL85" s="161">
        <f t="shared" si="99"/>
        <v>400</v>
      </c>
      <c r="BM85" s="198">
        <f t="shared" si="100"/>
        <v>400</v>
      </c>
      <c r="BN85" s="161">
        <f t="shared" si="101"/>
        <v>0</v>
      </c>
      <c r="BO85" s="198"/>
      <c r="BP85" s="198"/>
      <c r="BQ85" s="198"/>
      <c r="BR85" s="198"/>
      <c r="BS85" s="198"/>
      <c r="BT85" s="198"/>
      <c r="BU85" s="203"/>
      <c r="BV85" s="203"/>
      <c r="BW85" s="203"/>
      <c r="BX85" s="203"/>
    </row>
    <row r="86" s="5" customFormat="1" ht="32" customHeight="1" spans="1:244">
      <c r="A86" s="107">
        <v>45775</v>
      </c>
      <c r="B86" s="30" t="s">
        <v>2397</v>
      </c>
      <c r="C86" s="31" t="s">
        <v>326</v>
      </c>
      <c r="D86" s="108">
        <v>4500164920</v>
      </c>
      <c r="E86" s="33">
        <v>61963726</v>
      </c>
      <c r="F86" s="32" t="s">
        <v>2398</v>
      </c>
      <c r="G86" s="90" t="s">
        <v>1461</v>
      </c>
      <c r="H86" s="13" t="s">
        <v>84</v>
      </c>
      <c r="I86" s="41">
        <v>300</v>
      </c>
      <c r="J86" s="41">
        <v>0</v>
      </c>
      <c r="K86" s="41">
        <v>4</v>
      </c>
      <c r="L86" s="41">
        <f t="shared" si="76"/>
        <v>75</v>
      </c>
      <c r="M86" s="126">
        <v>45863</v>
      </c>
      <c r="N86" s="126">
        <f t="shared" si="103"/>
        <v>45859</v>
      </c>
      <c r="O86" s="127" t="s">
        <v>2394</v>
      </c>
      <c r="P86" s="45"/>
      <c r="Q86" s="45">
        <v>45849</v>
      </c>
      <c r="R86" s="54" t="s">
        <v>2399</v>
      </c>
      <c r="S86" s="54"/>
      <c r="T86" s="54" t="s">
        <v>2400</v>
      </c>
      <c r="U86" s="54"/>
      <c r="V86" s="54"/>
      <c r="W86" s="140" t="s">
        <v>2401</v>
      </c>
      <c r="X86" s="41" t="s">
        <v>233</v>
      </c>
      <c r="Y86" s="68">
        <v>7.1761</v>
      </c>
      <c r="Z86" s="69">
        <f t="shared" ref="Z86:Z90" si="104">Y86*I86</f>
        <v>2152.83</v>
      </c>
      <c r="AA86" s="41"/>
      <c r="AB86" s="30" t="s">
        <v>1689</v>
      </c>
      <c r="AC86" s="41" t="s">
        <v>101</v>
      </c>
      <c r="AD86" s="70"/>
      <c r="AE86" s="70"/>
      <c r="AF86" s="149"/>
      <c r="AG86" s="70">
        <f>I86</f>
        <v>300</v>
      </c>
      <c r="AH86" s="70"/>
      <c r="AI86" s="70"/>
      <c r="AJ86" s="76">
        <f t="shared" ref="AJ86:AJ90" si="105">I86</f>
        <v>300</v>
      </c>
      <c r="AK86" s="76"/>
      <c r="AL86" s="76"/>
      <c r="AM86" s="76"/>
      <c r="AN86" s="167"/>
      <c r="AO86" s="171"/>
      <c r="AP86" s="76"/>
      <c r="AQ86" s="76">
        <f t="shared" ref="AQ86:AQ90" si="106">I86/4</f>
        <v>75</v>
      </c>
      <c r="AR86" s="172"/>
      <c r="AS86" s="171">
        <f t="shared" ref="AS86:AS90" si="107">I86/4</f>
        <v>75</v>
      </c>
      <c r="AT86" s="76">
        <f t="shared" si="92"/>
        <v>75</v>
      </c>
      <c r="AU86" s="76"/>
      <c r="AV86" s="172">
        <f t="shared" ref="AV86:AV96" si="108">I86/4</f>
        <v>75</v>
      </c>
      <c r="AW86" s="189"/>
      <c r="AX86" s="190"/>
      <c r="AY86" s="190"/>
      <c r="AZ86" s="191"/>
      <c r="BA86" s="189"/>
      <c r="BB86" s="191"/>
      <c r="BC86" s="186"/>
      <c r="BD86" s="76">
        <f t="shared" ref="BD86:BD90" si="109">I86</f>
        <v>300</v>
      </c>
      <c r="BE86" s="76"/>
      <c r="BF86" s="76">
        <f t="shared" si="96"/>
        <v>300</v>
      </c>
      <c r="BG86" s="76" t="s">
        <v>102</v>
      </c>
      <c r="BH86" s="76"/>
      <c r="BI86" s="76">
        <f t="shared" ref="BI86:BI90" si="110">I86/4</f>
        <v>75</v>
      </c>
      <c r="BJ86" s="76">
        <f t="shared" si="97"/>
        <v>75</v>
      </c>
      <c r="BK86" s="76">
        <f t="shared" si="98"/>
        <v>75</v>
      </c>
      <c r="BL86" s="76">
        <f t="shared" si="99"/>
        <v>75</v>
      </c>
      <c r="BM86" s="78">
        <f t="shared" si="100"/>
        <v>75</v>
      </c>
      <c r="BN86" s="76">
        <f>I86/4</f>
        <v>75</v>
      </c>
      <c r="BO86" s="78">
        <f>I86/4</f>
        <v>75</v>
      </c>
      <c r="BP86" s="76">
        <f>I86/4</f>
        <v>75</v>
      </c>
      <c r="BQ86" s="78">
        <f>'92108'!$BQ$119+BJ86+BL86+BN86+BP86</f>
        <v>238325</v>
      </c>
      <c r="BR86" s="199">
        <f>'92108'!BR59-BI86</f>
        <v>18227.5</v>
      </c>
      <c r="BS86" s="200">
        <f>L86</f>
        <v>75</v>
      </c>
      <c r="BT86" s="199"/>
      <c r="BU86" s="203"/>
      <c r="BV86" s="203"/>
      <c r="BW86" s="203"/>
      <c r="BX86" s="203"/>
      <c r="BY86" s="6"/>
      <c r="BZ86" s="202"/>
      <c r="CA86" s="202"/>
      <c r="CB86" s="202"/>
      <c r="CC86" s="202"/>
      <c r="CD86" s="202"/>
      <c r="CE86" s="202"/>
      <c r="CF86" s="202"/>
      <c r="CG86" s="202"/>
      <c r="CH86" s="202"/>
      <c r="CI86" s="202"/>
      <c r="CJ86" s="202"/>
      <c r="CK86" s="202"/>
      <c r="CL86" s="202"/>
      <c r="CM86" s="202"/>
      <c r="CN86" s="202"/>
      <c r="CO86" s="202"/>
      <c r="CP86" s="202"/>
      <c r="CQ86" s="202"/>
      <c r="CR86" s="202"/>
      <c r="CS86" s="202"/>
      <c r="CT86" s="202"/>
      <c r="CU86" s="202"/>
      <c r="CV86" s="202"/>
      <c r="CW86" s="202"/>
      <c r="CX86" s="202"/>
      <c r="CY86" s="202"/>
      <c r="CZ86" s="202"/>
      <c r="DA86" s="202"/>
      <c r="DB86" s="202"/>
      <c r="DC86" s="202"/>
      <c r="DD86" s="202"/>
      <c r="DE86" s="202"/>
      <c r="DF86" s="202"/>
      <c r="DG86" s="202"/>
      <c r="DH86" s="202"/>
      <c r="DI86" s="202"/>
      <c r="DJ86" s="202"/>
      <c r="DK86" s="202"/>
      <c r="DL86" s="202"/>
      <c r="DM86" s="202"/>
      <c r="DN86" s="202"/>
      <c r="DO86" s="202"/>
      <c r="DP86" s="202"/>
      <c r="DQ86" s="202"/>
      <c r="DR86" s="202"/>
      <c r="DS86" s="202"/>
      <c r="DT86" s="202"/>
      <c r="DU86" s="202"/>
      <c r="DV86" s="202"/>
      <c r="DW86" s="202"/>
      <c r="DX86" s="202"/>
      <c r="DY86" s="202"/>
      <c r="DZ86" s="202"/>
      <c r="EA86" s="202"/>
      <c r="EB86" s="202"/>
      <c r="EC86" s="202"/>
      <c r="ED86" s="202"/>
      <c r="EE86" s="202"/>
      <c r="EF86" s="202"/>
      <c r="EG86" s="202"/>
      <c r="EH86" s="202"/>
      <c r="EI86" s="202"/>
      <c r="EJ86" s="202"/>
      <c r="EK86" s="202"/>
      <c r="EL86" s="202"/>
      <c r="EM86" s="202"/>
      <c r="EN86" s="202"/>
      <c r="EO86" s="202"/>
      <c r="EP86" s="202"/>
      <c r="EQ86" s="202"/>
      <c r="ER86" s="202"/>
      <c r="ES86" s="202"/>
      <c r="ET86" s="202"/>
      <c r="EU86" s="202"/>
      <c r="EV86" s="202"/>
      <c r="EW86" s="202"/>
      <c r="EX86" s="202"/>
      <c r="EY86" s="202"/>
      <c r="EZ86" s="202"/>
      <c r="FA86" s="202"/>
      <c r="FB86" s="202"/>
      <c r="FC86" s="202"/>
      <c r="FD86" s="202"/>
      <c r="FE86" s="202"/>
      <c r="FF86" s="202"/>
      <c r="FG86" s="202"/>
      <c r="FH86" s="202"/>
      <c r="FI86" s="202"/>
      <c r="FJ86" s="202"/>
      <c r="FK86" s="202"/>
      <c r="FL86" s="202"/>
      <c r="FM86" s="202"/>
      <c r="FN86" s="202"/>
      <c r="FO86" s="202"/>
      <c r="FP86" s="202"/>
      <c r="FQ86" s="202"/>
      <c r="FR86" s="202"/>
      <c r="FS86" s="202"/>
      <c r="FT86" s="202"/>
      <c r="FU86" s="202"/>
      <c r="FV86" s="202"/>
      <c r="FW86" s="202"/>
      <c r="FX86" s="202"/>
      <c r="FY86" s="202"/>
      <c r="FZ86" s="202"/>
      <c r="GA86" s="202"/>
      <c r="GB86" s="202"/>
      <c r="GC86" s="202"/>
      <c r="GD86" s="202"/>
      <c r="GE86" s="202"/>
      <c r="GF86" s="202"/>
      <c r="GG86" s="202"/>
      <c r="GH86" s="202"/>
      <c r="GI86" s="202"/>
      <c r="GJ86" s="202"/>
      <c r="GK86" s="202"/>
      <c r="GL86" s="202"/>
      <c r="GM86" s="202"/>
      <c r="GN86" s="202"/>
      <c r="GO86" s="202"/>
      <c r="GP86" s="202"/>
      <c r="GQ86" s="202"/>
      <c r="GR86" s="202"/>
      <c r="GS86" s="202"/>
      <c r="GT86" s="202"/>
      <c r="GU86" s="202"/>
      <c r="GV86" s="202"/>
      <c r="GW86" s="202"/>
      <c r="GX86" s="202"/>
      <c r="GY86" s="202"/>
      <c r="GZ86" s="202"/>
      <c r="HA86" s="202"/>
      <c r="HB86" s="202"/>
      <c r="HC86" s="202"/>
      <c r="HD86" s="202"/>
      <c r="HE86" s="202"/>
      <c r="HF86" s="202"/>
      <c r="HG86" s="202"/>
      <c r="HH86" s="202"/>
      <c r="HI86" s="202"/>
      <c r="HJ86" s="202"/>
      <c r="HK86" s="202"/>
      <c r="HL86" s="202"/>
      <c r="HM86" s="202"/>
      <c r="HN86" s="202"/>
      <c r="HO86" s="202"/>
      <c r="HP86" s="202"/>
      <c r="HQ86" s="202"/>
      <c r="HR86" s="202"/>
      <c r="HS86" s="202"/>
      <c r="HT86" s="202"/>
      <c r="HU86" s="202"/>
      <c r="HV86" s="202"/>
      <c r="HW86" s="202"/>
      <c r="HX86" s="202"/>
      <c r="HY86" s="202"/>
      <c r="HZ86" s="202"/>
      <c r="IA86" s="202"/>
      <c r="IB86" s="202"/>
      <c r="IC86" s="202"/>
      <c r="ID86" s="202"/>
      <c r="IE86" s="202"/>
      <c r="IF86" s="202"/>
      <c r="IG86" s="202"/>
      <c r="IH86" s="202"/>
      <c r="II86" s="202"/>
      <c r="IJ86" s="202"/>
    </row>
    <row r="87" s="5" customFormat="1" ht="32" customHeight="1" spans="1:16384">
      <c r="A87" s="107">
        <v>45789</v>
      </c>
      <c r="B87" s="30" t="s">
        <v>2397</v>
      </c>
      <c r="C87" s="31" t="s">
        <v>326</v>
      </c>
      <c r="D87" s="108">
        <v>4500165982</v>
      </c>
      <c r="E87" s="33" t="s">
        <v>2402</v>
      </c>
      <c r="F87" s="32" t="s">
        <v>2403</v>
      </c>
      <c r="G87" s="90" t="s">
        <v>1461</v>
      </c>
      <c r="H87" s="13" t="s">
        <v>84</v>
      </c>
      <c r="I87" s="41">
        <v>600</v>
      </c>
      <c r="J87" s="41">
        <v>0</v>
      </c>
      <c r="K87" s="41">
        <v>4</v>
      </c>
      <c r="L87" s="41">
        <f t="shared" si="76"/>
        <v>150</v>
      </c>
      <c r="M87" s="126">
        <v>45863</v>
      </c>
      <c r="N87" s="126">
        <f t="shared" si="103"/>
        <v>45859</v>
      </c>
      <c r="O87" s="127" t="s">
        <v>2394</v>
      </c>
      <c r="P87" s="45"/>
      <c r="Q87" s="45">
        <v>45849</v>
      </c>
      <c r="R87" s="54" t="s">
        <v>2404</v>
      </c>
      <c r="S87" s="54"/>
      <c r="T87" s="54" t="s">
        <v>2400</v>
      </c>
      <c r="U87" s="54"/>
      <c r="V87" s="54"/>
      <c r="W87" s="140" t="s">
        <v>2405</v>
      </c>
      <c r="X87" s="41" t="s">
        <v>2406</v>
      </c>
      <c r="Y87" s="68">
        <v>7.1595</v>
      </c>
      <c r="Z87" s="69">
        <f t="shared" si="104"/>
        <v>4295.7</v>
      </c>
      <c r="AA87" s="41"/>
      <c r="AB87" s="30" t="s">
        <v>1689</v>
      </c>
      <c r="AC87" s="41" t="s">
        <v>101</v>
      </c>
      <c r="AD87" s="70"/>
      <c r="AE87" s="70"/>
      <c r="AF87" s="70"/>
      <c r="AG87" s="70">
        <f>I87</f>
        <v>600</v>
      </c>
      <c r="AH87" s="70"/>
      <c r="AI87" s="76"/>
      <c r="AJ87" s="76">
        <f t="shared" si="105"/>
        <v>600</v>
      </c>
      <c r="AK87" s="76"/>
      <c r="AL87" s="76"/>
      <c r="AM87" s="160"/>
      <c r="AN87" s="167"/>
      <c r="AO87" s="171"/>
      <c r="AP87" s="76"/>
      <c r="AQ87" s="76"/>
      <c r="AR87" s="172"/>
      <c r="AS87" s="171"/>
      <c r="AT87" s="76"/>
      <c r="AU87" s="76"/>
      <c r="AV87" s="172"/>
      <c r="AW87" s="189"/>
      <c r="AX87" s="190"/>
      <c r="AY87" s="190"/>
      <c r="AZ87" s="191"/>
      <c r="BA87" s="189"/>
      <c r="BB87" s="191"/>
      <c r="BC87" s="76"/>
      <c r="BD87" s="76">
        <f t="shared" si="109"/>
        <v>600</v>
      </c>
      <c r="BE87" s="76"/>
      <c r="BF87" s="76"/>
      <c r="BG87" s="76" t="s">
        <v>102</v>
      </c>
      <c r="BH87" s="76"/>
      <c r="BI87" s="76">
        <f t="shared" si="110"/>
        <v>150</v>
      </c>
      <c r="BJ87" s="76">
        <f t="shared" si="97"/>
        <v>150</v>
      </c>
      <c r="BK87" s="76">
        <f t="shared" si="98"/>
        <v>150</v>
      </c>
      <c r="BL87" s="78">
        <f t="shared" si="99"/>
        <v>150</v>
      </c>
      <c r="BM87" s="76">
        <f t="shared" si="100"/>
        <v>150</v>
      </c>
      <c r="BN87" s="78">
        <f>I87/4</f>
        <v>150</v>
      </c>
      <c r="BO87" s="76">
        <f>I87/4</f>
        <v>150</v>
      </c>
      <c r="BP87" s="78">
        <f>I87/4</f>
        <v>150</v>
      </c>
      <c r="BQ87" s="78">
        <f>'92108'!$BQ$119+BJ87+BL87+BN87+BP87</f>
        <v>238625</v>
      </c>
      <c r="BR87" s="199">
        <f>BR86-BI87</f>
        <v>18077.5</v>
      </c>
      <c r="BS87" s="199"/>
      <c r="BT87" s="199"/>
      <c r="BU87" s="203"/>
      <c r="BV87" s="203"/>
      <c r="BW87" s="203"/>
      <c r="BX87" s="203"/>
      <c r="BY87" s="6"/>
      <c r="BZ87" s="202"/>
      <c r="CA87" s="202"/>
      <c r="CB87" s="202"/>
      <c r="CC87" s="202"/>
      <c r="CD87" s="202"/>
      <c r="CE87" s="202"/>
      <c r="CF87" s="202"/>
      <c r="CG87" s="202"/>
      <c r="CH87" s="202"/>
      <c r="CI87" s="202"/>
      <c r="CJ87" s="202"/>
      <c r="CK87" s="202"/>
      <c r="CL87" s="202"/>
      <c r="CM87" s="202"/>
      <c r="CN87" s="202"/>
      <c r="CO87" s="202"/>
      <c r="CP87" s="202"/>
      <c r="CQ87" s="202"/>
      <c r="CR87" s="202"/>
      <c r="CS87" s="202"/>
      <c r="CT87" s="202"/>
      <c r="CU87" s="202"/>
      <c r="CV87" s="202"/>
      <c r="CW87" s="202"/>
      <c r="CX87" s="202"/>
      <c r="CY87" s="202"/>
      <c r="CZ87" s="202"/>
      <c r="DA87" s="202"/>
      <c r="DB87" s="202"/>
      <c r="DC87" s="202"/>
      <c r="DD87" s="202"/>
      <c r="DE87" s="202"/>
      <c r="DF87" s="202"/>
      <c r="DG87" s="202"/>
      <c r="DH87" s="202"/>
      <c r="DI87" s="202"/>
      <c r="DJ87" s="202"/>
      <c r="DK87" s="202"/>
      <c r="DL87" s="202"/>
      <c r="DM87" s="202"/>
      <c r="DN87" s="202"/>
      <c r="DO87" s="202"/>
      <c r="DP87" s="202"/>
      <c r="DQ87" s="202"/>
      <c r="DR87" s="202"/>
      <c r="DS87" s="202"/>
      <c r="DT87" s="202"/>
      <c r="DU87" s="202"/>
      <c r="DV87" s="202"/>
      <c r="DW87" s="202"/>
      <c r="DX87" s="202"/>
      <c r="DY87" s="202"/>
      <c r="DZ87" s="202"/>
      <c r="EA87" s="202"/>
      <c r="EB87" s="202"/>
      <c r="EC87" s="202"/>
      <c r="ED87" s="202"/>
      <c r="EE87" s="202"/>
      <c r="EF87" s="202"/>
      <c r="EG87" s="202"/>
      <c r="EH87" s="202"/>
      <c r="EI87" s="202"/>
      <c r="EJ87" s="202"/>
      <c r="EK87" s="202"/>
      <c r="EL87" s="202"/>
      <c r="EM87" s="202"/>
      <c r="EN87" s="202"/>
      <c r="EO87" s="202"/>
      <c r="EP87" s="202"/>
      <c r="EQ87" s="202"/>
      <c r="ER87" s="202"/>
      <c r="ES87" s="202"/>
      <c r="ET87" s="202"/>
      <c r="EU87" s="202"/>
      <c r="EV87" s="202"/>
      <c r="EW87" s="202"/>
      <c r="EX87" s="202"/>
      <c r="EY87" s="202"/>
      <c r="EZ87" s="202"/>
      <c r="FA87" s="202"/>
      <c r="FB87" s="202"/>
      <c r="FC87" s="202"/>
      <c r="FD87" s="202"/>
      <c r="FE87" s="202"/>
      <c r="FF87" s="202"/>
      <c r="FG87" s="202"/>
      <c r="FH87" s="202"/>
      <c r="FI87" s="202"/>
      <c r="FJ87" s="202"/>
      <c r="FK87" s="202"/>
      <c r="FL87" s="202"/>
      <c r="FM87" s="202"/>
      <c r="FN87" s="202"/>
      <c r="FO87" s="202"/>
      <c r="FP87" s="202"/>
      <c r="FQ87" s="202"/>
      <c r="FR87" s="202"/>
      <c r="FS87" s="202"/>
      <c r="FT87" s="202"/>
      <c r="FU87" s="202"/>
      <c r="FV87" s="202"/>
      <c r="FW87" s="202"/>
      <c r="FX87" s="202"/>
      <c r="FY87" s="202"/>
      <c r="FZ87" s="202"/>
      <c r="GA87" s="202"/>
      <c r="GB87" s="202"/>
      <c r="GC87" s="202"/>
      <c r="GD87" s="202"/>
      <c r="GE87" s="202"/>
      <c r="GF87" s="202"/>
      <c r="GG87" s="202"/>
      <c r="GH87" s="202"/>
      <c r="GI87" s="202"/>
      <c r="GJ87" s="202"/>
      <c r="GK87" s="202"/>
      <c r="GL87" s="202"/>
      <c r="GM87" s="202"/>
      <c r="GN87" s="202"/>
      <c r="GO87" s="202"/>
      <c r="GP87" s="202"/>
      <c r="GQ87" s="202"/>
      <c r="GR87" s="202"/>
      <c r="GS87" s="202"/>
      <c r="GT87" s="202"/>
      <c r="GU87" s="202"/>
      <c r="GV87" s="202"/>
      <c r="GW87" s="202"/>
      <c r="GX87" s="202"/>
      <c r="GY87" s="202"/>
      <c r="GZ87" s="202"/>
      <c r="HA87" s="202"/>
      <c r="HB87" s="202"/>
      <c r="HC87" s="202"/>
      <c r="HD87" s="202"/>
      <c r="HE87" s="202"/>
      <c r="HF87" s="202"/>
      <c r="HG87" s="202"/>
      <c r="HH87" s="202"/>
      <c r="HI87" s="202"/>
      <c r="HJ87" s="202"/>
      <c r="HK87" s="202"/>
      <c r="HL87" s="202"/>
      <c r="HM87" s="202"/>
      <c r="HN87" s="202"/>
      <c r="HO87" s="202"/>
      <c r="HP87" s="202"/>
      <c r="HQ87" s="202"/>
      <c r="HR87" s="202"/>
      <c r="HS87" s="202"/>
      <c r="HT87" s="202"/>
      <c r="HU87" s="202"/>
      <c r="HV87" s="202"/>
      <c r="HW87" s="202"/>
      <c r="HX87" s="202"/>
      <c r="HY87" s="202"/>
      <c r="HZ87" s="202"/>
      <c r="IA87" s="202"/>
      <c r="IB87" s="202"/>
      <c r="IC87" s="202"/>
      <c r="ID87" s="202"/>
      <c r="IE87" s="202"/>
      <c r="IF87" s="202"/>
      <c r="IG87" s="202"/>
      <c r="IH87" s="202"/>
      <c r="II87" s="202"/>
      <c r="XFD87" s="107"/>
    </row>
    <row r="88" s="6" customFormat="1" ht="32" customHeight="1" spans="1:244">
      <c r="A88" s="91">
        <v>45713</v>
      </c>
      <c r="B88" s="92" t="s">
        <v>103</v>
      </c>
      <c r="C88" s="93" t="s">
        <v>960</v>
      </c>
      <c r="D88" s="94">
        <v>4500158550</v>
      </c>
      <c r="E88" s="95" t="s">
        <v>116</v>
      </c>
      <c r="F88" s="94" t="s">
        <v>2407</v>
      </c>
      <c r="G88" s="97" t="s">
        <v>1461</v>
      </c>
      <c r="H88" s="98" t="s">
        <v>84</v>
      </c>
      <c r="I88" s="119">
        <v>460</v>
      </c>
      <c r="J88" s="119">
        <v>0</v>
      </c>
      <c r="K88" s="119">
        <v>4</v>
      </c>
      <c r="L88" s="119">
        <f t="shared" si="76"/>
        <v>115</v>
      </c>
      <c r="M88" s="120">
        <v>45786</v>
      </c>
      <c r="N88" s="120">
        <v>45782</v>
      </c>
      <c r="O88" s="121"/>
      <c r="P88" s="121" t="s">
        <v>93</v>
      </c>
      <c r="Q88" s="121"/>
      <c r="R88" s="135" t="s">
        <v>644</v>
      </c>
      <c r="S88" s="135"/>
      <c r="T88" s="135" t="s">
        <v>1599</v>
      </c>
      <c r="U88" s="135"/>
      <c r="V88" s="135" t="s">
        <v>1600</v>
      </c>
      <c r="W88" s="106" t="s">
        <v>2408</v>
      </c>
      <c r="X88" s="119" t="s">
        <v>113</v>
      </c>
      <c r="Y88" s="146">
        <v>7.3108</v>
      </c>
      <c r="Z88" s="147">
        <f t="shared" si="104"/>
        <v>3362.968</v>
      </c>
      <c r="AA88" s="119"/>
      <c r="AB88" s="92" t="s">
        <v>1593</v>
      </c>
      <c r="AC88" s="119" t="s">
        <v>101</v>
      </c>
      <c r="AD88" s="148">
        <f t="shared" ref="AD88:AD90" si="111">I88</f>
        <v>460</v>
      </c>
      <c r="AE88" s="148"/>
      <c r="AF88" s="155"/>
      <c r="AG88" s="148"/>
      <c r="AH88" s="148"/>
      <c r="AI88" s="148"/>
      <c r="AJ88" s="161">
        <f t="shared" si="105"/>
        <v>460</v>
      </c>
      <c r="AK88" s="161"/>
      <c r="AL88" s="161"/>
      <c r="AM88" s="161"/>
      <c r="AN88" s="162"/>
      <c r="AO88" s="173"/>
      <c r="AP88" s="161"/>
      <c r="AQ88" s="161">
        <f t="shared" si="106"/>
        <v>115</v>
      </c>
      <c r="AR88" s="174"/>
      <c r="AS88" s="173">
        <f t="shared" si="107"/>
        <v>115</v>
      </c>
      <c r="AT88" s="161">
        <f t="shared" ref="AT88:AT96" si="112">I88/4</f>
        <v>115</v>
      </c>
      <c r="AU88" s="161">
        <f t="shared" ref="AU88:AU94" si="113">I88/4</f>
        <v>115</v>
      </c>
      <c r="AV88" s="174">
        <f>AS88</f>
        <v>115</v>
      </c>
      <c r="AW88" s="173"/>
      <c r="AX88" s="161"/>
      <c r="AY88" s="161"/>
      <c r="AZ88" s="174"/>
      <c r="BA88" s="173"/>
      <c r="BB88" s="174"/>
      <c r="BC88" s="187"/>
      <c r="BD88" s="161">
        <f t="shared" si="109"/>
        <v>460</v>
      </c>
      <c r="BE88" s="161"/>
      <c r="BF88" s="161">
        <f t="shared" ref="BF88:BF94" si="114">I88</f>
        <v>460</v>
      </c>
      <c r="BG88" s="161" t="s">
        <v>102</v>
      </c>
      <c r="BH88" s="161"/>
      <c r="BI88" s="161">
        <f t="shared" si="110"/>
        <v>115</v>
      </c>
      <c r="BJ88" s="161">
        <f t="shared" ref="BJ88:BP88" si="115">BI88</f>
        <v>115</v>
      </c>
      <c r="BK88" s="161">
        <f t="shared" si="115"/>
        <v>115</v>
      </c>
      <c r="BL88" s="161">
        <f t="shared" si="115"/>
        <v>115</v>
      </c>
      <c r="BM88" s="198">
        <f t="shared" si="115"/>
        <v>115</v>
      </c>
      <c r="BN88" s="161">
        <f t="shared" si="115"/>
        <v>115</v>
      </c>
      <c r="BO88" s="198">
        <f t="shared" si="115"/>
        <v>115</v>
      </c>
      <c r="BP88" s="161">
        <f t="shared" si="115"/>
        <v>115</v>
      </c>
      <c r="BQ88" s="198">
        <f>'92108'!$BQ$119+BJ88+BL88+BN88+BP88</f>
        <v>238485</v>
      </c>
      <c r="BR88" s="198">
        <f>'92108'!BR63-BI88</f>
        <v>20333.5</v>
      </c>
      <c r="BS88" s="198">
        <f>'92108'!BS63-BJ88</f>
        <v>20333.5</v>
      </c>
      <c r="BT88" s="198">
        <f>'92108'!BT63-BK88</f>
        <v>19545.5</v>
      </c>
      <c r="BU88" s="198">
        <f>'92108'!BU63-BL88</f>
        <v>19545.5</v>
      </c>
      <c r="BV88" s="198">
        <f>'92108'!BV63-BM88</f>
        <v>34751.5</v>
      </c>
      <c r="BW88" s="198">
        <f>'92108'!BW63-BN88</f>
        <v>34751.5</v>
      </c>
      <c r="BX88" s="198">
        <f>'92108'!BX63-BO88</f>
        <v>20625.5</v>
      </c>
      <c r="BY88" s="198">
        <f>'92108'!BY63-BP88</f>
        <v>20625.5</v>
      </c>
      <c r="BZ88" s="203"/>
      <c r="CA88" s="203"/>
      <c r="CB88" s="203"/>
      <c r="CC88" s="203"/>
      <c r="CD88" s="203"/>
      <c r="CE88" s="203"/>
      <c r="CF88" s="203"/>
      <c r="CG88" s="203"/>
      <c r="CH88" s="203"/>
      <c r="CI88" s="203"/>
      <c r="CJ88" s="203"/>
      <c r="CK88" s="203"/>
      <c r="CL88" s="203"/>
      <c r="CM88" s="203"/>
      <c r="CN88" s="203"/>
      <c r="CO88" s="203"/>
      <c r="CP88" s="203"/>
      <c r="CQ88" s="203"/>
      <c r="CR88" s="203"/>
      <c r="CS88" s="203"/>
      <c r="CT88" s="203"/>
      <c r="CU88" s="203"/>
      <c r="CV88" s="203"/>
      <c r="CW88" s="203"/>
      <c r="CX88" s="203"/>
      <c r="CY88" s="203"/>
      <c r="CZ88" s="203"/>
      <c r="DA88" s="203"/>
      <c r="DB88" s="203"/>
      <c r="DC88" s="203"/>
      <c r="DD88" s="203"/>
      <c r="DE88" s="203"/>
      <c r="DF88" s="203"/>
      <c r="DG88" s="203"/>
      <c r="DH88" s="203"/>
      <c r="DI88" s="203"/>
      <c r="DJ88" s="203"/>
      <c r="DK88" s="203"/>
      <c r="DL88" s="203"/>
      <c r="DM88" s="203"/>
      <c r="DN88" s="203"/>
      <c r="DO88" s="203"/>
      <c r="DP88" s="203"/>
      <c r="DQ88" s="203"/>
      <c r="DR88" s="203"/>
      <c r="DS88" s="203"/>
      <c r="DT88" s="203"/>
      <c r="DU88" s="203"/>
      <c r="DV88" s="203"/>
      <c r="DW88" s="203"/>
      <c r="DX88" s="203"/>
      <c r="DY88" s="203"/>
      <c r="DZ88" s="203"/>
      <c r="EA88" s="203"/>
      <c r="EB88" s="203"/>
      <c r="EC88" s="203"/>
      <c r="ED88" s="203"/>
      <c r="EE88" s="203"/>
      <c r="EF88" s="203"/>
      <c r="EG88" s="203"/>
      <c r="EH88" s="203"/>
      <c r="EI88" s="203"/>
      <c r="EJ88" s="203"/>
      <c r="EK88" s="203"/>
      <c r="EL88" s="203"/>
      <c r="EM88" s="203"/>
      <c r="EN88" s="203"/>
      <c r="EO88" s="203"/>
      <c r="EP88" s="203"/>
      <c r="EQ88" s="203"/>
      <c r="ER88" s="203"/>
      <c r="ES88" s="203"/>
      <c r="ET88" s="203"/>
      <c r="EU88" s="203"/>
      <c r="EV88" s="203"/>
      <c r="EW88" s="203"/>
      <c r="EX88" s="203"/>
      <c r="EY88" s="203"/>
      <c r="EZ88" s="203"/>
      <c r="FA88" s="203"/>
      <c r="FB88" s="203"/>
      <c r="FC88" s="203"/>
      <c r="FD88" s="203"/>
      <c r="FE88" s="203"/>
      <c r="FF88" s="203"/>
      <c r="FG88" s="203"/>
      <c r="FH88" s="203"/>
      <c r="FI88" s="203"/>
      <c r="FJ88" s="203"/>
      <c r="FK88" s="203"/>
      <c r="FL88" s="203"/>
      <c r="FM88" s="203"/>
      <c r="FN88" s="203"/>
      <c r="FO88" s="203"/>
      <c r="FP88" s="203"/>
      <c r="FQ88" s="203"/>
      <c r="FR88" s="203"/>
      <c r="FS88" s="203"/>
      <c r="FT88" s="203"/>
      <c r="FU88" s="203"/>
      <c r="FV88" s="203"/>
      <c r="FW88" s="203"/>
      <c r="FX88" s="203"/>
      <c r="FY88" s="203"/>
      <c r="FZ88" s="203"/>
      <c r="GA88" s="203"/>
      <c r="GB88" s="203"/>
      <c r="GC88" s="203"/>
      <c r="GD88" s="203"/>
      <c r="GE88" s="203"/>
      <c r="GF88" s="203"/>
      <c r="GG88" s="203"/>
      <c r="GH88" s="203"/>
      <c r="GI88" s="203"/>
      <c r="GJ88" s="203"/>
      <c r="GK88" s="203"/>
      <c r="GL88" s="203"/>
      <c r="GM88" s="203"/>
      <c r="GN88" s="203"/>
      <c r="GO88" s="203"/>
      <c r="GP88" s="203"/>
      <c r="GQ88" s="203"/>
      <c r="GR88" s="203"/>
      <c r="GS88" s="203"/>
      <c r="GT88" s="203"/>
      <c r="GU88" s="203"/>
      <c r="GV88" s="203"/>
      <c r="GW88" s="203"/>
      <c r="GX88" s="203"/>
      <c r="GY88" s="203"/>
      <c r="GZ88" s="203"/>
      <c r="HA88" s="203"/>
      <c r="HB88" s="203"/>
      <c r="HC88" s="203"/>
      <c r="HD88" s="203"/>
      <c r="HE88" s="203"/>
      <c r="HF88" s="203"/>
      <c r="HG88" s="203"/>
      <c r="HH88" s="203"/>
      <c r="HI88" s="203"/>
      <c r="HJ88" s="203"/>
      <c r="HK88" s="203"/>
      <c r="HL88" s="203"/>
      <c r="HM88" s="203"/>
      <c r="HN88" s="203"/>
      <c r="HO88" s="203"/>
      <c r="HP88" s="203"/>
      <c r="HQ88" s="203"/>
      <c r="HR88" s="203"/>
      <c r="HS88" s="203"/>
      <c r="HT88" s="203"/>
      <c r="HU88" s="203"/>
      <c r="HV88" s="203"/>
      <c r="HW88" s="203"/>
      <c r="HX88" s="203"/>
      <c r="HY88" s="203"/>
      <c r="HZ88" s="203"/>
      <c r="IA88" s="203"/>
      <c r="IB88" s="203"/>
      <c r="IC88" s="203"/>
      <c r="ID88" s="203"/>
      <c r="IE88" s="203"/>
      <c r="IF88" s="203"/>
      <c r="IG88" s="203"/>
      <c r="IH88" s="203"/>
      <c r="II88" s="203"/>
      <c r="IJ88" s="203"/>
    </row>
    <row r="89" s="6" customFormat="1" ht="32" customHeight="1" spans="1:244">
      <c r="A89" s="109">
        <v>45765</v>
      </c>
      <c r="B89" s="92" t="s">
        <v>103</v>
      </c>
      <c r="C89" s="93" t="s">
        <v>960</v>
      </c>
      <c r="D89" s="94">
        <v>4500164094</v>
      </c>
      <c r="E89" s="95" t="s">
        <v>105</v>
      </c>
      <c r="F89" s="94" t="s">
        <v>2409</v>
      </c>
      <c r="G89" s="97" t="s">
        <v>1461</v>
      </c>
      <c r="H89" s="98" t="s">
        <v>84</v>
      </c>
      <c r="I89" s="119">
        <v>652</v>
      </c>
      <c r="J89" s="119">
        <v>0</v>
      </c>
      <c r="K89" s="119">
        <v>4</v>
      </c>
      <c r="L89" s="119">
        <f t="shared" si="76"/>
        <v>163</v>
      </c>
      <c r="M89" s="120">
        <v>45896</v>
      </c>
      <c r="N89" s="120">
        <v>45892</v>
      </c>
      <c r="O89" s="121" t="s">
        <v>2185</v>
      </c>
      <c r="P89" s="121"/>
      <c r="Q89" s="121"/>
      <c r="R89" s="135" t="s">
        <v>894</v>
      </c>
      <c r="S89" s="135"/>
      <c r="T89" s="135" t="s">
        <v>1124</v>
      </c>
      <c r="U89" s="135"/>
      <c r="V89" s="135" t="s">
        <v>2410</v>
      </c>
      <c r="W89" s="136" t="s">
        <v>2411</v>
      </c>
      <c r="X89" s="119" t="s">
        <v>794</v>
      </c>
      <c r="Y89" s="146">
        <v>6.8678</v>
      </c>
      <c r="Z89" s="147">
        <f t="shared" si="104"/>
        <v>4477.8056</v>
      </c>
      <c r="AA89" s="119"/>
      <c r="AB89" s="92" t="s">
        <v>1593</v>
      </c>
      <c r="AC89" s="119" t="s">
        <v>101</v>
      </c>
      <c r="AD89" s="148">
        <f t="shared" si="111"/>
        <v>652</v>
      </c>
      <c r="AE89" s="148"/>
      <c r="AF89" s="156"/>
      <c r="AG89" s="148"/>
      <c r="AH89" s="148"/>
      <c r="AI89" s="148"/>
      <c r="AJ89" s="161">
        <f t="shared" si="105"/>
        <v>652</v>
      </c>
      <c r="AK89" s="161"/>
      <c r="AL89" s="161"/>
      <c r="AM89" s="161"/>
      <c r="AN89" s="167"/>
      <c r="AO89" s="171"/>
      <c r="AP89" s="76"/>
      <c r="AQ89" s="76">
        <f t="shared" si="106"/>
        <v>163</v>
      </c>
      <c r="AR89" s="172"/>
      <c r="AS89" s="171">
        <f t="shared" si="107"/>
        <v>163</v>
      </c>
      <c r="AT89" s="76">
        <f t="shared" si="112"/>
        <v>163</v>
      </c>
      <c r="AU89" s="76"/>
      <c r="AV89" s="172">
        <f t="shared" si="108"/>
        <v>163</v>
      </c>
      <c r="AW89" s="173"/>
      <c r="AX89" s="161"/>
      <c r="AY89" s="161"/>
      <c r="AZ89" s="174"/>
      <c r="BA89" s="173"/>
      <c r="BB89" s="174"/>
      <c r="BC89" s="187"/>
      <c r="BD89" s="161">
        <f t="shared" si="109"/>
        <v>652</v>
      </c>
      <c r="BE89" s="161"/>
      <c r="BF89" s="161"/>
      <c r="BG89" s="161" t="s">
        <v>102</v>
      </c>
      <c r="BH89" s="161"/>
      <c r="BI89" s="161">
        <f t="shared" si="110"/>
        <v>163</v>
      </c>
      <c r="BJ89" s="161">
        <f t="shared" ref="BJ89:BP89" si="116">BI89</f>
        <v>163</v>
      </c>
      <c r="BK89" s="161">
        <f t="shared" si="116"/>
        <v>163</v>
      </c>
      <c r="BL89" s="161">
        <f t="shared" si="116"/>
        <v>163</v>
      </c>
      <c r="BM89" s="198">
        <f t="shared" si="116"/>
        <v>163</v>
      </c>
      <c r="BN89" s="161">
        <f t="shared" si="116"/>
        <v>163</v>
      </c>
      <c r="BO89" s="198">
        <f t="shared" si="116"/>
        <v>163</v>
      </c>
      <c r="BP89" s="161">
        <f t="shared" si="116"/>
        <v>163</v>
      </c>
      <c r="BQ89" s="198">
        <f>'92108'!$BQ$119+BJ89+BL89+BN89+BP89</f>
        <v>238677</v>
      </c>
      <c r="BR89" s="198">
        <f>取消单!BR96-BI89</f>
        <v>16376.5</v>
      </c>
      <c r="BS89" s="198">
        <f>取消单!BS96-BJ89</f>
        <v>-1701</v>
      </c>
      <c r="BT89" s="198">
        <f>取消单!BT96-BK89</f>
        <v>-1701</v>
      </c>
      <c r="BU89" s="198">
        <f>取消单!BU96-BL89</f>
        <v>-1701</v>
      </c>
      <c r="BV89" s="198">
        <f>取消单!BV96-BM89</f>
        <v>-1701</v>
      </c>
      <c r="BW89" s="198">
        <f>取消单!BW96-BN89</f>
        <v>-1701</v>
      </c>
      <c r="BX89" s="198">
        <f>取消单!BX96-BO89</f>
        <v>-1701</v>
      </c>
      <c r="BY89" s="198">
        <f>取消单!BY96-BP89</f>
        <v>-1701</v>
      </c>
      <c r="BZ89" s="203"/>
      <c r="CA89" s="203"/>
      <c r="CB89" s="203"/>
      <c r="CC89" s="203"/>
      <c r="CD89" s="203"/>
      <c r="CE89" s="203"/>
      <c r="CF89" s="203"/>
      <c r="CG89" s="203"/>
      <c r="CH89" s="203"/>
      <c r="CI89" s="203"/>
      <c r="CJ89" s="203"/>
      <c r="CK89" s="203"/>
      <c r="CL89" s="203"/>
      <c r="CM89" s="203"/>
      <c r="CN89" s="203"/>
      <c r="CO89" s="203"/>
      <c r="CP89" s="203"/>
      <c r="CQ89" s="203"/>
      <c r="CR89" s="203"/>
      <c r="CS89" s="203"/>
      <c r="CT89" s="203"/>
      <c r="CU89" s="203"/>
      <c r="CV89" s="203"/>
      <c r="CW89" s="203"/>
      <c r="CX89" s="203"/>
      <c r="CY89" s="203"/>
      <c r="CZ89" s="203"/>
      <c r="DA89" s="203"/>
      <c r="DB89" s="203"/>
      <c r="DC89" s="203"/>
      <c r="DD89" s="203"/>
      <c r="DE89" s="203"/>
      <c r="DF89" s="203"/>
      <c r="DG89" s="203"/>
      <c r="DH89" s="203"/>
      <c r="DI89" s="203"/>
      <c r="DJ89" s="203"/>
      <c r="DK89" s="203"/>
      <c r="DL89" s="203"/>
      <c r="DM89" s="203"/>
      <c r="DN89" s="203"/>
      <c r="DO89" s="203"/>
      <c r="DP89" s="203"/>
      <c r="DQ89" s="203"/>
      <c r="DR89" s="203"/>
      <c r="DS89" s="203"/>
      <c r="DT89" s="203"/>
      <c r="DU89" s="203"/>
      <c r="DV89" s="203"/>
      <c r="DW89" s="203"/>
      <c r="DX89" s="203"/>
      <c r="DY89" s="203"/>
      <c r="DZ89" s="203"/>
      <c r="EA89" s="203"/>
      <c r="EB89" s="203"/>
      <c r="EC89" s="203"/>
      <c r="ED89" s="203"/>
      <c r="EE89" s="203"/>
      <c r="EF89" s="203"/>
      <c r="EG89" s="203"/>
      <c r="EH89" s="203"/>
      <c r="EI89" s="203"/>
      <c r="EJ89" s="203"/>
      <c r="EK89" s="203"/>
      <c r="EL89" s="203"/>
      <c r="EM89" s="203"/>
      <c r="EN89" s="203"/>
      <c r="EO89" s="203"/>
      <c r="EP89" s="203"/>
      <c r="EQ89" s="203"/>
      <c r="ER89" s="203"/>
      <c r="ES89" s="203"/>
      <c r="ET89" s="203"/>
      <c r="EU89" s="203"/>
      <c r="EV89" s="203"/>
      <c r="EW89" s="203"/>
      <c r="EX89" s="203"/>
      <c r="EY89" s="203"/>
      <c r="EZ89" s="203"/>
      <c r="FA89" s="203"/>
      <c r="FB89" s="203"/>
      <c r="FC89" s="203"/>
      <c r="FD89" s="203"/>
      <c r="FE89" s="203"/>
      <c r="FF89" s="203"/>
      <c r="FG89" s="203"/>
      <c r="FH89" s="203"/>
      <c r="FI89" s="203"/>
      <c r="FJ89" s="203"/>
      <c r="FK89" s="203"/>
      <c r="FL89" s="203"/>
      <c r="FM89" s="203"/>
      <c r="FN89" s="203"/>
      <c r="FO89" s="203"/>
      <c r="FP89" s="203"/>
      <c r="FQ89" s="203"/>
      <c r="FR89" s="203"/>
      <c r="FS89" s="203"/>
      <c r="FT89" s="203"/>
      <c r="FU89" s="203"/>
      <c r="FV89" s="203"/>
      <c r="FW89" s="203"/>
      <c r="FX89" s="203"/>
      <c r="FY89" s="203"/>
      <c r="FZ89" s="203"/>
      <c r="GA89" s="203"/>
      <c r="GB89" s="203"/>
      <c r="GC89" s="203"/>
      <c r="GD89" s="203"/>
      <c r="GE89" s="203"/>
      <c r="GF89" s="203"/>
      <c r="GG89" s="203"/>
      <c r="GH89" s="203"/>
      <c r="GI89" s="203"/>
      <c r="GJ89" s="203"/>
      <c r="GK89" s="203"/>
      <c r="GL89" s="203"/>
      <c r="GM89" s="203"/>
      <c r="GN89" s="203"/>
      <c r="GO89" s="203"/>
      <c r="GP89" s="203"/>
      <c r="GQ89" s="203"/>
      <c r="GR89" s="203"/>
      <c r="GS89" s="203"/>
      <c r="GT89" s="203"/>
      <c r="GU89" s="203"/>
      <c r="GV89" s="203"/>
      <c r="GW89" s="203"/>
      <c r="GX89" s="203"/>
      <c r="GY89" s="203"/>
      <c r="GZ89" s="203"/>
      <c r="HA89" s="203"/>
      <c r="HB89" s="203"/>
      <c r="HC89" s="203"/>
      <c r="HD89" s="203"/>
      <c r="HE89" s="203"/>
      <c r="HF89" s="203"/>
      <c r="HG89" s="203"/>
      <c r="HH89" s="203"/>
      <c r="HI89" s="203"/>
      <c r="HJ89" s="203"/>
      <c r="HK89" s="203"/>
      <c r="HL89" s="203"/>
      <c r="HM89" s="203"/>
      <c r="HN89" s="203"/>
      <c r="HO89" s="203"/>
      <c r="HP89" s="203"/>
      <c r="HQ89" s="203"/>
      <c r="HR89" s="203"/>
      <c r="HS89" s="203"/>
      <c r="HT89" s="203"/>
      <c r="HU89" s="203"/>
      <c r="HV89" s="203"/>
      <c r="HW89" s="203"/>
      <c r="HX89" s="203"/>
      <c r="HY89" s="203"/>
      <c r="HZ89" s="203"/>
      <c r="IA89" s="203"/>
      <c r="IB89" s="203"/>
      <c r="IC89" s="203"/>
      <c r="ID89" s="203"/>
      <c r="IE89" s="203"/>
      <c r="IF89" s="203"/>
      <c r="IG89" s="203"/>
      <c r="IH89" s="203"/>
      <c r="II89" s="203"/>
      <c r="IJ89" s="203"/>
    </row>
    <row r="90" s="6" customFormat="1" ht="32" customHeight="1" spans="1:244">
      <c r="A90" s="109">
        <v>45765</v>
      </c>
      <c r="B90" s="92" t="s">
        <v>103</v>
      </c>
      <c r="C90" s="93" t="s">
        <v>960</v>
      </c>
      <c r="D90" s="94">
        <v>4500164094</v>
      </c>
      <c r="E90" s="95" t="s">
        <v>116</v>
      </c>
      <c r="F90" s="94" t="s">
        <v>2412</v>
      </c>
      <c r="G90" s="97" t="s">
        <v>1461</v>
      </c>
      <c r="H90" s="98" t="s">
        <v>84</v>
      </c>
      <c r="I90" s="119">
        <v>252</v>
      </c>
      <c r="J90" s="119">
        <v>0</v>
      </c>
      <c r="K90" s="119">
        <v>4</v>
      </c>
      <c r="L90" s="119">
        <f t="shared" si="76"/>
        <v>63</v>
      </c>
      <c r="M90" s="120">
        <v>45896</v>
      </c>
      <c r="N90" s="120">
        <v>45892</v>
      </c>
      <c r="O90" s="121" t="s">
        <v>2185</v>
      </c>
      <c r="P90" s="121"/>
      <c r="Q90" s="121"/>
      <c r="R90" s="135" t="s">
        <v>894</v>
      </c>
      <c r="S90" s="135"/>
      <c r="T90" s="135" t="s">
        <v>1124</v>
      </c>
      <c r="U90" s="135"/>
      <c r="V90" s="135" t="s">
        <v>2410</v>
      </c>
      <c r="W90" s="136" t="s">
        <v>2411</v>
      </c>
      <c r="X90" s="119" t="s">
        <v>794</v>
      </c>
      <c r="Y90" s="146">
        <v>7.1595</v>
      </c>
      <c r="Z90" s="147">
        <f t="shared" si="104"/>
        <v>1804.194</v>
      </c>
      <c r="AA90" s="119"/>
      <c r="AB90" s="92" t="s">
        <v>1593</v>
      </c>
      <c r="AC90" s="119" t="s">
        <v>101</v>
      </c>
      <c r="AD90" s="148">
        <f t="shared" si="111"/>
        <v>252</v>
      </c>
      <c r="AE90" s="148"/>
      <c r="AF90" s="156"/>
      <c r="AG90" s="148"/>
      <c r="AH90" s="148"/>
      <c r="AI90" s="148"/>
      <c r="AJ90" s="161">
        <f t="shared" si="105"/>
        <v>252</v>
      </c>
      <c r="AK90" s="161"/>
      <c r="AL90" s="161"/>
      <c r="AM90" s="161"/>
      <c r="AN90" s="167"/>
      <c r="AO90" s="171"/>
      <c r="AP90" s="76"/>
      <c r="AQ90" s="76">
        <f t="shared" si="106"/>
        <v>63</v>
      </c>
      <c r="AR90" s="172"/>
      <c r="AS90" s="171">
        <f t="shared" si="107"/>
        <v>63</v>
      </c>
      <c r="AT90" s="76">
        <f t="shared" si="112"/>
        <v>63</v>
      </c>
      <c r="AU90" s="76"/>
      <c r="AV90" s="172">
        <f t="shared" si="108"/>
        <v>63</v>
      </c>
      <c r="AW90" s="173"/>
      <c r="AX90" s="161"/>
      <c r="AY90" s="161"/>
      <c r="AZ90" s="174"/>
      <c r="BA90" s="173"/>
      <c r="BB90" s="174"/>
      <c r="BC90" s="187"/>
      <c r="BD90" s="161">
        <f t="shared" si="109"/>
        <v>252</v>
      </c>
      <c r="BE90" s="161"/>
      <c r="BF90" s="161"/>
      <c r="BG90" s="161" t="s">
        <v>102</v>
      </c>
      <c r="BH90" s="161"/>
      <c r="BI90" s="161">
        <f t="shared" si="110"/>
        <v>63</v>
      </c>
      <c r="BJ90" s="161">
        <f t="shared" ref="BJ90:BP90" si="117">BI90</f>
        <v>63</v>
      </c>
      <c r="BK90" s="161">
        <f t="shared" si="117"/>
        <v>63</v>
      </c>
      <c r="BL90" s="161">
        <f t="shared" si="117"/>
        <v>63</v>
      </c>
      <c r="BM90" s="198">
        <f t="shared" si="117"/>
        <v>63</v>
      </c>
      <c r="BN90" s="161">
        <f t="shared" si="117"/>
        <v>63</v>
      </c>
      <c r="BO90" s="198">
        <f t="shared" si="117"/>
        <v>63</v>
      </c>
      <c r="BP90" s="161">
        <f t="shared" si="117"/>
        <v>63</v>
      </c>
      <c r="BQ90" s="198">
        <f>'92108'!$BQ$119+BJ90+BL90+BN90+BP90</f>
        <v>238277</v>
      </c>
      <c r="BR90" s="198">
        <f t="shared" ref="BR90:BY90" si="118">BR89-BI90</f>
        <v>16313.5</v>
      </c>
      <c r="BS90" s="198">
        <f t="shared" si="118"/>
        <v>-1764</v>
      </c>
      <c r="BT90" s="198">
        <f t="shared" si="118"/>
        <v>-1764</v>
      </c>
      <c r="BU90" s="198">
        <f t="shared" si="118"/>
        <v>-1764</v>
      </c>
      <c r="BV90" s="198">
        <f t="shared" si="118"/>
        <v>-1764</v>
      </c>
      <c r="BW90" s="198">
        <f t="shared" si="118"/>
        <v>-1764</v>
      </c>
      <c r="BX90" s="198">
        <f t="shared" si="118"/>
        <v>-1764</v>
      </c>
      <c r="BY90" s="198">
        <f t="shared" si="118"/>
        <v>-1764</v>
      </c>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c r="DI90" s="203"/>
      <c r="DJ90" s="203"/>
      <c r="DK90" s="203"/>
      <c r="DL90" s="203"/>
      <c r="DM90" s="203"/>
      <c r="DN90" s="203"/>
      <c r="DO90" s="203"/>
      <c r="DP90" s="203"/>
      <c r="DQ90" s="203"/>
      <c r="DR90" s="203"/>
      <c r="DS90" s="203"/>
      <c r="DT90" s="203"/>
      <c r="DU90" s="203"/>
      <c r="DV90" s="203"/>
      <c r="DW90" s="203"/>
      <c r="DX90" s="203"/>
      <c r="DY90" s="203"/>
      <c r="DZ90" s="203"/>
      <c r="EA90" s="203"/>
      <c r="EB90" s="203"/>
      <c r="EC90" s="203"/>
      <c r="ED90" s="203"/>
      <c r="EE90" s="203"/>
      <c r="EF90" s="203"/>
      <c r="EG90" s="203"/>
      <c r="EH90" s="203"/>
      <c r="EI90" s="203"/>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203"/>
      <c r="GC90" s="203"/>
      <c r="GD90" s="203"/>
      <c r="GE90" s="203"/>
      <c r="GF90" s="203"/>
      <c r="GG90" s="203"/>
      <c r="GH90" s="203"/>
      <c r="GI90" s="203"/>
      <c r="GJ90" s="203"/>
      <c r="GK90" s="203"/>
      <c r="GL90" s="203"/>
      <c r="GM90" s="203"/>
      <c r="GN90" s="203"/>
      <c r="GO90" s="203"/>
      <c r="GP90" s="203"/>
      <c r="GQ90" s="203"/>
      <c r="GR90" s="203"/>
      <c r="GS90" s="203"/>
      <c r="GT90" s="203"/>
      <c r="GU90" s="203"/>
      <c r="GV90" s="203"/>
      <c r="GW90" s="203"/>
      <c r="GX90" s="203"/>
      <c r="GY90" s="203"/>
      <c r="GZ90" s="203"/>
      <c r="HA90" s="203"/>
      <c r="HB90" s="203"/>
      <c r="HC90" s="203"/>
      <c r="HD90" s="203"/>
      <c r="HE90" s="203"/>
      <c r="HF90" s="203"/>
      <c r="HG90" s="203"/>
      <c r="HH90" s="203"/>
      <c r="HI90" s="203"/>
      <c r="HJ90" s="203"/>
      <c r="HK90" s="203"/>
      <c r="HL90" s="203"/>
      <c r="HM90" s="203"/>
      <c r="HN90" s="203"/>
      <c r="HO90" s="203"/>
      <c r="HP90" s="203"/>
      <c r="HQ90" s="203"/>
      <c r="HR90" s="203"/>
      <c r="HS90" s="203"/>
      <c r="HT90" s="203"/>
      <c r="HU90" s="203"/>
      <c r="HV90" s="203"/>
      <c r="HW90" s="203"/>
      <c r="HX90" s="203"/>
      <c r="HY90" s="203"/>
      <c r="HZ90" s="203"/>
      <c r="IA90" s="203"/>
      <c r="IB90" s="203"/>
      <c r="IC90" s="203"/>
      <c r="ID90" s="203"/>
      <c r="IE90" s="203"/>
      <c r="IF90" s="203"/>
      <c r="IG90" s="203"/>
      <c r="IH90" s="203"/>
      <c r="II90" s="203"/>
      <c r="IJ90" s="203"/>
    </row>
    <row r="91" s="6" customFormat="1" ht="32" customHeight="1" spans="1:76">
      <c r="A91" s="91">
        <v>45765</v>
      </c>
      <c r="B91" s="92" t="s">
        <v>103</v>
      </c>
      <c r="C91" s="93" t="s">
        <v>960</v>
      </c>
      <c r="D91" s="94">
        <v>4500164094</v>
      </c>
      <c r="E91" s="106" t="s">
        <v>105</v>
      </c>
      <c r="F91" s="94" t="s">
        <v>2413</v>
      </c>
      <c r="G91" s="97" t="s">
        <v>83</v>
      </c>
      <c r="H91" s="98" t="s">
        <v>84</v>
      </c>
      <c r="I91" s="119">
        <v>1368</v>
      </c>
      <c r="J91" s="119">
        <v>0</v>
      </c>
      <c r="K91" s="119">
        <v>8</v>
      </c>
      <c r="L91" s="119">
        <f t="shared" si="76"/>
        <v>171</v>
      </c>
      <c r="M91" s="120">
        <v>45896</v>
      </c>
      <c r="N91" s="120">
        <v>45892</v>
      </c>
      <c r="O91" s="121" t="s">
        <v>2185</v>
      </c>
      <c r="P91" s="121"/>
      <c r="Q91" s="121"/>
      <c r="R91" s="121"/>
      <c r="S91" s="135" t="s">
        <v>894</v>
      </c>
      <c r="T91" s="135"/>
      <c r="U91" s="135" t="s">
        <v>2414</v>
      </c>
      <c r="V91" s="135"/>
      <c r="W91" s="135" t="s">
        <v>2410</v>
      </c>
      <c r="X91" s="106" t="s">
        <v>2411</v>
      </c>
      <c r="Y91" s="119" t="s">
        <v>794</v>
      </c>
      <c r="Z91" s="146">
        <v>4.0075</v>
      </c>
      <c r="AA91" s="147">
        <f t="shared" ref="AA91:AA94" si="119">Z91*I91</f>
        <v>5482.26</v>
      </c>
      <c r="AB91" s="119"/>
      <c r="AC91" s="119" t="s">
        <v>83</v>
      </c>
      <c r="AD91" s="119" t="s">
        <v>101</v>
      </c>
      <c r="AE91" s="156"/>
      <c r="AF91" s="148">
        <f t="shared" ref="AF91:AF94" si="120">I91</f>
        <v>1368</v>
      </c>
      <c r="AG91" s="156"/>
      <c r="AH91" s="148"/>
      <c r="AI91" s="156"/>
      <c r="AJ91" s="148"/>
      <c r="AK91" s="163"/>
      <c r="AL91" s="161">
        <f t="shared" ref="AL91:AL94" si="121">I91</f>
        <v>1368</v>
      </c>
      <c r="AM91" s="161"/>
      <c r="AN91" s="161"/>
      <c r="AO91" s="162"/>
      <c r="AP91" s="175"/>
      <c r="AQ91" s="163"/>
      <c r="AR91" s="163"/>
      <c r="AS91" s="176"/>
      <c r="AT91" s="173">
        <f t="shared" si="112"/>
        <v>342</v>
      </c>
      <c r="AU91" s="161">
        <f t="shared" si="113"/>
        <v>342</v>
      </c>
      <c r="AV91" s="161">
        <f t="shared" si="108"/>
        <v>342</v>
      </c>
      <c r="AW91" s="174">
        <f t="shared" ref="AW91:AW94" si="122">I91/4</f>
        <v>342</v>
      </c>
      <c r="AX91" s="187"/>
      <c r="AY91" s="161"/>
      <c r="AZ91" s="161"/>
      <c r="BA91" s="161"/>
      <c r="BB91" s="161"/>
      <c r="BC91" s="161"/>
      <c r="BD91" s="161"/>
      <c r="BE91" s="161"/>
      <c r="BF91" s="161">
        <f t="shared" si="114"/>
        <v>1368</v>
      </c>
      <c r="BG91" s="161"/>
      <c r="BH91" s="161" t="s">
        <v>102</v>
      </c>
      <c r="BI91" s="163"/>
      <c r="BJ91" s="161">
        <f t="shared" ref="BJ91:BJ94" si="123">I91/4</f>
        <v>342</v>
      </c>
      <c r="BK91" s="161">
        <f t="shared" ref="BK91:BK94" si="124">I91/4</f>
        <v>342</v>
      </c>
      <c r="BL91" s="161">
        <f t="shared" ref="BL91:BL94" si="125">I91/4</f>
        <v>342</v>
      </c>
      <c r="BM91" s="198">
        <f t="shared" ref="BM91:BM94" si="126">I91/4</f>
        <v>342</v>
      </c>
      <c r="BN91" s="161">
        <f t="shared" ref="BN91:BN94" si="127">BJ91+BK91+BL91+BM91-I91</f>
        <v>0</v>
      </c>
      <c r="BO91" s="198">
        <f>BJ91+BK91+BL91+BM91+'92107'!$BS$290</f>
        <v>513848</v>
      </c>
      <c r="BP91" s="198">
        <f>取消单!BP94-BJ91</f>
        <v>-32307</v>
      </c>
      <c r="BQ91" s="198">
        <f>取消单!BQ94-BK91</f>
        <v>-32307</v>
      </c>
      <c r="BR91" s="198">
        <f>取消单!BR94-BL91</f>
        <v>-32307</v>
      </c>
      <c r="BS91" s="198">
        <f>取消单!BS94-BM91</f>
        <v>-32307</v>
      </c>
      <c r="BT91" s="198"/>
      <c r="BU91" s="203"/>
      <c r="BV91" s="203"/>
      <c r="BW91" s="203"/>
      <c r="BX91" s="203"/>
    </row>
    <row r="92" s="6" customFormat="1" ht="32" customHeight="1" spans="1:76">
      <c r="A92" s="91">
        <v>45765</v>
      </c>
      <c r="B92" s="92" t="s">
        <v>103</v>
      </c>
      <c r="C92" s="93" t="s">
        <v>960</v>
      </c>
      <c r="D92" s="94">
        <v>4500164094</v>
      </c>
      <c r="E92" s="106" t="s">
        <v>116</v>
      </c>
      <c r="F92" s="94" t="s">
        <v>2415</v>
      </c>
      <c r="G92" s="97" t="s">
        <v>83</v>
      </c>
      <c r="H92" s="98" t="s">
        <v>84</v>
      </c>
      <c r="I92" s="119">
        <v>528</v>
      </c>
      <c r="J92" s="119">
        <v>0</v>
      </c>
      <c r="K92" s="119">
        <v>8</v>
      </c>
      <c r="L92" s="119">
        <f t="shared" si="76"/>
        <v>66</v>
      </c>
      <c r="M92" s="120">
        <v>45896</v>
      </c>
      <c r="N92" s="120">
        <v>45892</v>
      </c>
      <c r="O92" s="121" t="s">
        <v>2185</v>
      </c>
      <c r="P92" s="121"/>
      <c r="Q92" s="121"/>
      <c r="R92" s="121"/>
      <c r="S92" s="135" t="s">
        <v>894</v>
      </c>
      <c r="T92" s="135"/>
      <c r="U92" s="135" t="s">
        <v>2414</v>
      </c>
      <c r="V92" s="135"/>
      <c r="W92" s="135" t="s">
        <v>2410</v>
      </c>
      <c r="X92" s="106" t="s">
        <v>2411</v>
      </c>
      <c r="Y92" s="119" t="s">
        <v>794</v>
      </c>
      <c r="Z92" s="146">
        <v>4.0075</v>
      </c>
      <c r="AA92" s="147">
        <f t="shared" si="119"/>
        <v>2115.96</v>
      </c>
      <c r="AB92" s="119"/>
      <c r="AC92" s="119" t="s">
        <v>83</v>
      </c>
      <c r="AD92" s="119" t="s">
        <v>101</v>
      </c>
      <c r="AE92" s="156"/>
      <c r="AF92" s="148">
        <f t="shared" si="120"/>
        <v>528</v>
      </c>
      <c r="AG92" s="156"/>
      <c r="AH92" s="148"/>
      <c r="AI92" s="156"/>
      <c r="AJ92" s="148"/>
      <c r="AK92" s="163"/>
      <c r="AL92" s="161">
        <f t="shared" si="121"/>
        <v>528</v>
      </c>
      <c r="AM92" s="161"/>
      <c r="AN92" s="161"/>
      <c r="AO92" s="162"/>
      <c r="AP92" s="175"/>
      <c r="AQ92" s="163"/>
      <c r="AR92" s="163"/>
      <c r="AS92" s="176"/>
      <c r="AT92" s="173">
        <f t="shared" si="112"/>
        <v>132</v>
      </c>
      <c r="AU92" s="161">
        <f t="shared" si="113"/>
        <v>132</v>
      </c>
      <c r="AV92" s="161">
        <f t="shared" si="108"/>
        <v>132</v>
      </c>
      <c r="AW92" s="174">
        <f t="shared" si="122"/>
        <v>132</v>
      </c>
      <c r="AX92" s="187"/>
      <c r="AY92" s="161"/>
      <c r="AZ92" s="161"/>
      <c r="BA92" s="161"/>
      <c r="BB92" s="161"/>
      <c r="BC92" s="161"/>
      <c r="BD92" s="161"/>
      <c r="BE92" s="161"/>
      <c r="BF92" s="161">
        <f t="shared" si="114"/>
        <v>528</v>
      </c>
      <c r="BG92" s="161"/>
      <c r="BH92" s="161" t="s">
        <v>102</v>
      </c>
      <c r="BI92" s="163"/>
      <c r="BJ92" s="161">
        <f t="shared" si="123"/>
        <v>132</v>
      </c>
      <c r="BK92" s="161">
        <f t="shared" si="124"/>
        <v>132</v>
      </c>
      <c r="BL92" s="161">
        <f t="shared" si="125"/>
        <v>132</v>
      </c>
      <c r="BM92" s="198">
        <f t="shared" si="126"/>
        <v>132</v>
      </c>
      <c r="BN92" s="161">
        <f t="shared" si="127"/>
        <v>0</v>
      </c>
      <c r="BO92" s="198">
        <f>BJ92+BK92+BL92+BM92+'92107'!$BS$290</f>
        <v>513008</v>
      </c>
      <c r="BP92" s="198">
        <f t="shared" ref="BP92:BS92" si="128">BP91-BJ92</f>
        <v>-32439</v>
      </c>
      <c r="BQ92" s="198">
        <f t="shared" si="128"/>
        <v>-32439</v>
      </c>
      <c r="BR92" s="198">
        <f t="shared" si="128"/>
        <v>-32439</v>
      </c>
      <c r="BS92" s="198">
        <f t="shared" si="128"/>
        <v>-32439</v>
      </c>
      <c r="BT92" s="198"/>
      <c r="BU92" s="203"/>
      <c r="BV92" s="203"/>
      <c r="BW92" s="203"/>
      <c r="BX92" s="203"/>
    </row>
    <row r="93" s="6" customFormat="1" ht="32" customHeight="1" spans="1:76">
      <c r="A93" s="91">
        <v>45765</v>
      </c>
      <c r="B93" s="92" t="s">
        <v>103</v>
      </c>
      <c r="C93" s="93" t="s">
        <v>960</v>
      </c>
      <c r="D93" s="94">
        <v>4500164050</v>
      </c>
      <c r="E93" s="106" t="s">
        <v>105</v>
      </c>
      <c r="F93" s="94" t="s">
        <v>2416</v>
      </c>
      <c r="G93" s="97" t="s">
        <v>83</v>
      </c>
      <c r="H93" s="98" t="s">
        <v>84</v>
      </c>
      <c r="I93" s="119">
        <v>2112</v>
      </c>
      <c r="J93" s="119">
        <v>0</v>
      </c>
      <c r="K93" s="119">
        <v>8</v>
      </c>
      <c r="L93" s="119">
        <f t="shared" si="76"/>
        <v>264</v>
      </c>
      <c r="M93" s="120">
        <v>45866</v>
      </c>
      <c r="N93" s="120">
        <v>45862</v>
      </c>
      <c r="O93" s="121" t="s">
        <v>2185</v>
      </c>
      <c r="P93" s="121"/>
      <c r="Q93" s="121"/>
      <c r="R93" s="121"/>
      <c r="S93" s="135" t="s">
        <v>894</v>
      </c>
      <c r="T93" s="135"/>
      <c r="U93" s="135" t="s">
        <v>2417</v>
      </c>
      <c r="V93" s="135"/>
      <c r="W93" s="135" t="s">
        <v>2410</v>
      </c>
      <c r="X93" s="106" t="s">
        <v>2418</v>
      </c>
      <c r="Y93" s="119" t="s">
        <v>794</v>
      </c>
      <c r="Z93" s="146">
        <v>3.9964</v>
      </c>
      <c r="AA93" s="147">
        <f t="shared" si="119"/>
        <v>8440.3968</v>
      </c>
      <c r="AB93" s="119"/>
      <c r="AC93" s="119" t="s">
        <v>83</v>
      </c>
      <c r="AD93" s="119" t="s">
        <v>101</v>
      </c>
      <c r="AE93" s="156"/>
      <c r="AF93" s="148">
        <f t="shared" si="120"/>
        <v>2112</v>
      </c>
      <c r="AG93" s="156"/>
      <c r="AH93" s="148"/>
      <c r="AI93" s="156"/>
      <c r="AJ93" s="148"/>
      <c r="AK93" s="163"/>
      <c r="AL93" s="161">
        <f t="shared" si="121"/>
        <v>2112</v>
      </c>
      <c r="AM93" s="161"/>
      <c r="AN93" s="161"/>
      <c r="AO93" s="162"/>
      <c r="AP93" s="175"/>
      <c r="AQ93" s="163"/>
      <c r="AR93" s="163"/>
      <c r="AS93" s="176"/>
      <c r="AT93" s="173">
        <f t="shared" si="112"/>
        <v>528</v>
      </c>
      <c r="AU93" s="161">
        <f t="shared" si="113"/>
        <v>528</v>
      </c>
      <c r="AV93" s="161">
        <f t="shared" si="108"/>
        <v>528</v>
      </c>
      <c r="AW93" s="174">
        <f t="shared" si="122"/>
        <v>528</v>
      </c>
      <c r="AX93" s="187"/>
      <c r="AY93" s="161"/>
      <c r="AZ93" s="161"/>
      <c r="BA93" s="161"/>
      <c r="BB93" s="161"/>
      <c r="BC93" s="161"/>
      <c r="BD93" s="161"/>
      <c r="BE93" s="161"/>
      <c r="BF93" s="161">
        <f t="shared" si="114"/>
        <v>2112</v>
      </c>
      <c r="BG93" s="161"/>
      <c r="BH93" s="161" t="s">
        <v>102</v>
      </c>
      <c r="BI93" s="163"/>
      <c r="BJ93" s="161">
        <f t="shared" si="123"/>
        <v>528</v>
      </c>
      <c r="BK93" s="161">
        <f t="shared" si="124"/>
        <v>528</v>
      </c>
      <c r="BL93" s="161">
        <f t="shared" si="125"/>
        <v>528</v>
      </c>
      <c r="BM93" s="198">
        <f t="shared" si="126"/>
        <v>528</v>
      </c>
      <c r="BN93" s="161">
        <f t="shared" si="127"/>
        <v>0</v>
      </c>
      <c r="BO93" s="198">
        <f>BJ93+BK93+BL93+BM93+'92107'!$BS$290</f>
        <v>514592</v>
      </c>
      <c r="BP93" s="198">
        <f>'92107'!BT200-BJ93</f>
        <v>-31759</v>
      </c>
      <c r="BQ93" s="198">
        <f>'92107'!BU200-BK93</f>
        <v>-31759</v>
      </c>
      <c r="BR93" s="198">
        <f>'92107'!BV200-BL93</f>
        <v>-31759</v>
      </c>
      <c r="BS93" s="198">
        <f>'92107'!BW200-BM93</f>
        <v>-31759</v>
      </c>
      <c r="BT93" s="198"/>
      <c r="BU93" s="203"/>
      <c r="BV93" s="203"/>
      <c r="BW93" s="203"/>
      <c r="BX93" s="203"/>
    </row>
    <row r="94" s="6" customFormat="1" ht="32" customHeight="1" spans="1:76">
      <c r="A94" s="91">
        <v>45765</v>
      </c>
      <c r="B94" s="92" t="s">
        <v>103</v>
      </c>
      <c r="C94" s="93" t="s">
        <v>960</v>
      </c>
      <c r="D94" s="94">
        <v>4500164050</v>
      </c>
      <c r="E94" s="106" t="s">
        <v>116</v>
      </c>
      <c r="F94" s="94" t="s">
        <v>2419</v>
      </c>
      <c r="G94" s="97" t="s">
        <v>83</v>
      </c>
      <c r="H94" s="98" t="s">
        <v>84</v>
      </c>
      <c r="I94" s="119">
        <v>824</v>
      </c>
      <c r="J94" s="119">
        <v>0</v>
      </c>
      <c r="K94" s="119">
        <v>8</v>
      </c>
      <c r="L94" s="119">
        <f t="shared" si="76"/>
        <v>103</v>
      </c>
      <c r="M94" s="120">
        <v>45866</v>
      </c>
      <c r="N94" s="120">
        <v>45862</v>
      </c>
      <c r="O94" s="121" t="s">
        <v>2185</v>
      </c>
      <c r="P94" s="121"/>
      <c r="Q94" s="121"/>
      <c r="R94" s="121"/>
      <c r="S94" s="135" t="s">
        <v>894</v>
      </c>
      <c r="T94" s="135"/>
      <c r="U94" s="135" t="s">
        <v>2417</v>
      </c>
      <c r="V94" s="135"/>
      <c r="W94" s="135" t="s">
        <v>2410</v>
      </c>
      <c r="X94" s="106" t="s">
        <v>2418</v>
      </c>
      <c r="Y94" s="119" t="s">
        <v>794</v>
      </c>
      <c r="Z94" s="146">
        <v>3.9964</v>
      </c>
      <c r="AA94" s="147">
        <f t="shared" si="119"/>
        <v>3293.0336</v>
      </c>
      <c r="AB94" s="119"/>
      <c r="AC94" s="119" t="s">
        <v>83</v>
      </c>
      <c r="AD94" s="119" t="s">
        <v>101</v>
      </c>
      <c r="AE94" s="156"/>
      <c r="AF94" s="148">
        <f t="shared" si="120"/>
        <v>824</v>
      </c>
      <c r="AG94" s="156"/>
      <c r="AH94" s="148"/>
      <c r="AI94" s="156"/>
      <c r="AJ94" s="148"/>
      <c r="AK94" s="163"/>
      <c r="AL94" s="161">
        <f t="shared" si="121"/>
        <v>824</v>
      </c>
      <c r="AM94" s="161"/>
      <c r="AN94" s="161"/>
      <c r="AO94" s="162"/>
      <c r="AP94" s="175"/>
      <c r="AQ94" s="163"/>
      <c r="AR94" s="163"/>
      <c r="AS94" s="176"/>
      <c r="AT94" s="173">
        <f t="shared" si="112"/>
        <v>206</v>
      </c>
      <c r="AU94" s="161">
        <f t="shared" si="113"/>
        <v>206</v>
      </c>
      <c r="AV94" s="161">
        <f t="shared" si="108"/>
        <v>206</v>
      </c>
      <c r="AW94" s="174">
        <f t="shared" si="122"/>
        <v>206</v>
      </c>
      <c r="AX94" s="187"/>
      <c r="AY94" s="161"/>
      <c r="AZ94" s="161"/>
      <c r="BA94" s="161"/>
      <c r="BB94" s="161"/>
      <c r="BC94" s="161"/>
      <c r="BD94" s="161"/>
      <c r="BE94" s="161"/>
      <c r="BF94" s="161">
        <f t="shared" si="114"/>
        <v>824</v>
      </c>
      <c r="BG94" s="161"/>
      <c r="BH94" s="161" t="s">
        <v>102</v>
      </c>
      <c r="BI94" s="163"/>
      <c r="BJ94" s="161">
        <f t="shared" si="123"/>
        <v>206</v>
      </c>
      <c r="BK94" s="161">
        <f t="shared" si="124"/>
        <v>206</v>
      </c>
      <c r="BL94" s="161">
        <f t="shared" si="125"/>
        <v>206</v>
      </c>
      <c r="BM94" s="198">
        <f t="shared" si="126"/>
        <v>206</v>
      </c>
      <c r="BN94" s="161">
        <f t="shared" si="127"/>
        <v>0</v>
      </c>
      <c r="BO94" s="198">
        <f>BJ94+BK94+BL94+BM94+'92107'!$BS$290</f>
        <v>513304</v>
      </c>
      <c r="BP94" s="198">
        <f t="shared" ref="BP94:BS94" si="129">BP93-BJ94</f>
        <v>-31965</v>
      </c>
      <c r="BQ94" s="198">
        <f t="shared" si="129"/>
        <v>-31965</v>
      </c>
      <c r="BR94" s="198">
        <f t="shared" si="129"/>
        <v>-31965</v>
      </c>
      <c r="BS94" s="198">
        <f t="shared" si="129"/>
        <v>-31965</v>
      </c>
      <c r="BT94" s="198"/>
      <c r="BU94" s="203"/>
      <c r="BV94" s="203"/>
      <c r="BW94" s="203"/>
      <c r="BX94" s="203"/>
    </row>
    <row r="95" s="6" customFormat="1" ht="32" customHeight="1" spans="1:244">
      <c r="A95" s="109">
        <v>45765</v>
      </c>
      <c r="B95" s="92" t="s">
        <v>103</v>
      </c>
      <c r="C95" s="93" t="s">
        <v>960</v>
      </c>
      <c r="D95" s="94">
        <v>4500164050</v>
      </c>
      <c r="E95" s="95" t="s">
        <v>105</v>
      </c>
      <c r="F95" s="94" t="s">
        <v>2420</v>
      </c>
      <c r="G95" s="97" t="s">
        <v>1461</v>
      </c>
      <c r="H95" s="98" t="s">
        <v>84</v>
      </c>
      <c r="I95" s="119">
        <v>1372</v>
      </c>
      <c r="J95" s="119">
        <v>0</v>
      </c>
      <c r="K95" s="119">
        <v>4</v>
      </c>
      <c r="L95" s="119">
        <f t="shared" si="76"/>
        <v>343</v>
      </c>
      <c r="M95" s="120">
        <v>45866</v>
      </c>
      <c r="N95" s="120">
        <v>45862</v>
      </c>
      <c r="O95" s="121" t="s">
        <v>2185</v>
      </c>
      <c r="P95" s="121"/>
      <c r="Q95" s="121"/>
      <c r="R95" s="135" t="s">
        <v>894</v>
      </c>
      <c r="S95" s="135"/>
      <c r="T95" s="135" t="s">
        <v>2417</v>
      </c>
      <c r="U95" s="135"/>
      <c r="V95" s="135" t="s">
        <v>2410</v>
      </c>
      <c r="W95" s="136" t="s">
        <v>2418</v>
      </c>
      <c r="X95" s="119" t="s">
        <v>794</v>
      </c>
      <c r="Y95" s="146">
        <v>6.8678</v>
      </c>
      <c r="Z95" s="147">
        <f>Y95*I95</f>
        <v>9422.6216</v>
      </c>
      <c r="AA95" s="119"/>
      <c r="AB95" s="92" t="s">
        <v>1593</v>
      </c>
      <c r="AC95" s="119" t="s">
        <v>101</v>
      </c>
      <c r="AD95" s="148">
        <f>I95</f>
        <v>1372</v>
      </c>
      <c r="AE95" s="148"/>
      <c r="AF95" s="156"/>
      <c r="AG95" s="148"/>
      <c r="AH95" s="148"/>
      <c r="AI95" s="148"/>
      <c r="AJ95" s="161">
        <f t="shared" ref="AJ95:AJ97" si="130">I95</f>
        <v>1372</v>
      </c>
      <c r="AK95" s="161"/>
      <c r="AL95" s="161"/>
      <c r="AM95" s="161"/>
      <c r="AN95" s="167"/>
      <c r="AO95" s="171"/>
      <c r="AP95" s="76"/>
      <c r="AQ95" s="76">
        <f>I95/4</f>
        <v>343</v>
      </c>
      <c r="AR95" s="172"/>
      <c r="AS95" s="171">
        <f>I95/4</f>
        <v>343</v>
      </c>
      <c r="AT95" s="76">
        <f t="shared" si="112"/>
        <v>343</v>
      </c>
      <c r="AU95" s="76"/>
      <c r="AV95" s="172">
        <f t="shared" si="108"/>
        <v>343</v>
      </c>
      <c r="AW95" s="173"/>
      <c r="AX95" s="161"/>
      <c r="AY95" s="161"/>
      <c r="AZ95" s="174"/>
      <c r="BA95" s="173"/>
      <c r="BB95" s="174"/>
      <c r="BC95" s="187"/>
      <c r="BD95" s="161">
        <f>I95</f>
        <v>1372</v>
      </c>
      <c r="BE95" s="161"/>
      <c r="BF95" s="161"/>
      <c r="BG95" s="161" t="s">
        <v>102</v>
      </c>
      <c r="BH95" s="161"/>
      <c r="BI95" s="161">
        <f>I95/4</f>
        <v>343</v>
      </c>
      <c r="BJ95" s="161">
        <f t="shared" ref="BJ95:BP95" si="131">BI95</f>
        <v>343</v>
      </c>
      <c r="BK95" s="161">
        <f t="shared" si="131"/>
        <v>343</v>
      </c>
      <c r="BL95" s="161">
        <f t="shared" si="131"/>
        <v>343</v>
      </c>
      <c r="BM95" s="198">
        <f t="shared" si="131"/>
        <v>343</v>
      </c>
      <c r="BN95" s="161">
        <f t="shared" si="131"/>
        <v>343</v>
      </c>
      <c r="BO95" s="198">
        <f t="shared" si="131"/>
        <v>343</v>
      </c>
      <c r="BP95" s="161">
        <f t="shared" si="131"/>
        <v>343</v>
      </c>
      <c r="BQ95" s="198">
        <f>'92108'!$BQ$119+BJ95+BL95+BN95+BP95</f>
        <v>239397</v>
      </c>
      <c r="BR95" s="198">
        <f>'92108'!BR74-BI95</f>
        <v>16672.5</v>
      </c>
      <c r="BS95" s="198">
        <f>'92108'!BS74-BJ95</f>
        <v>-1405</v>
      </c>
      <c r="BT95" s="198">
        <f>'92108'!BT74-BK95</f>
        <v>-1405</v>
      </c>
      <c r="BU95" s="198">
        <f>'92108'!BU74-BL95</f>
        <v>-1405</v>
      </c>
      <c r="BV95" s="198">
        <f>'92108'!BV74-BM95</f>
        <v>-1405</v>
      </c>
      <c r="BW95" s="198">
        <f>'92108'!BW74-BN95</f>
        <v>-1405</v>
      </c>
      <c r="BX95" s="198">
        <f>'92108'!BX74-BO95</f>
        <v>-1405</v>
      </c>
      <c r="BY95" s="198">
        <f>'92108'!BY74-BP95</f>
        <v>-1405</v>
      </c>
      <c r="BZ95" s="203"/>
      <c r="CA95" s="203"/>
      <c r="CB95" s="203"/>
      <c r="CC95" s="203"/>
      <c r="CD95" s="203"/>
      <c r="CE95" s="203"/>
      <c r="CF95" s="203"/>
      <c r="CG95" s="203"/>
      <c r="CH95" s="203"/>
      <c r="CI95" s="203"/>
      <c r="CJ95" s="203"/>
      <c r="CK95" s="203"/>
      <c r="CL95" s="203"/>
      <c r="CM95" s="203"/>
      <c r="CN95" s="203"/>
      <c r="CO95" s="203"/>
      <c r="CP95" s="203"/>
      <c r="CQ95" s="203"/>
      <c r="CR95" s="203"/>
      <c r="CS95" s="203"/>
      <c r="CT95" s="203"/>
      <c r="CU95" s="203"/>
      <c r="CV95" s="203"/>
      <c r="CW95" s="203"/>
      <c r="CX95" s="203"/>
      <c r="CY95" s="203"/>
      <c r="CZ95" s="203"/>
      <c r="DA95" s="203"/>
      <c r="DB95" s="203"/>
      <c r="DC95" s="203"/>
      <c r="DD95" s="203"/>
      <c r="DE95" s="203"/>
      <c r="DF95" s="203"/>
      <c r="DG95" s="203"/>
      <c r="DH95" s="203"/>
      <c r="DI95" s="203"/>
      <c r="DJ95" s="203"/>
      <c r="DK95" s="203"/>
      <c r="DL95" s="203"/>
      <c r="DM95" s="203"/>
      <c r="DN95" s="203"/>
      <c r="DO95" s="203"/>
      <c r="DP95" s="203"/>
      <c r="DQ95" s="203"/>
      <c r="DR95" s="203"/>
      <c r="DS95" s="203"/>
      <c r="DT95" s="203"/>
      <c r="DU95" s="203"/>
      <c r="DV95" s="203"/>
      <c r="DW95" s="203"/>
      <c r="DX95" s="203"/>
      <c r="DY95" s="203"/>
      <c r="DZ95" s="203"/>
      <c r="EA95" s="203"/>
      <c r="EB95" s="203"/>
      <c r="EC95" s="203"/>
      <c r="ED95" s="203"/>
      <c r="EE95" s="203"/>
      <c r="EF95" s="203"/>
      <c r="EG95" s="203"/>
      <c r="EH95" s="203"/>
      <c r="EI95" s="203"/>
      <c r="EJ95" s="203"/>
      <c r="EK95" s="203"/>
      <c r="EL95" s="203"/>
      <c r="EM95" s="203"/>
      <c r="EN95" s="203"/>
      <c r="EO95" s="203"/>
      <c r="EP95" s="203"/>
      <c r="EQ95" s="203"/>
      <c r="ER95" s="203"/>
      <c r="ES95" s="203"/>
      <c r="ET95" s="203"/>
      <c r="EU95" s="203"/>
      <c r="EV95" s="203"/>
      <c r="EW95" s="203"/>
      <c r="EX95" s="203"/>
      <c r="EY95" s="203"/>
      <c r="EZ95" s="203"/>
      <c r="FA95" s="203"/>
      <c r="FB95" s="203"/>
      <c r="FC95" s="203"/>
      <c r="FD95" s="203"/>
      <c r="FE95" s="203"/>
      <c r="FF95" s="203"/>
      <c r="FG95" s="203"/>
      <c r="FH95" s="203"/>
      <c r="FI95" s="203"/>
      <c r="FJ95" s="203"/>
      <c r="FK95" s="203"/>
      <c r="FL95" s="203"/>
      <c r="FM95" s="203"/>
      <c r="FN95" s="203"/>
      <c r="FO95" s="203"/>
      <c r="FP95" s="203"/>
      <c r="FQ95" s="203"/>
      <c r="FR95" s="203"/>
      <c r="FS95" s="203"/>
      <c r="FT95" s="203"/>
      <c r="FU95" s="203"/>
      <c r="FV95" s="203"/>
      <c r="FW95" s="203"/>
      <c r="FX95" s="203"/>
      <c r="FY95" s="203"/>
      <c r="FZ95" s="203"/>
      <c r="GA95" s="203"/>
      <c r="GB95" s="203"/>
      <c r="GC95" s="203"/>
      <c r="GD95" s="203"/>
      <c r="GE95" s="203"/>
      <c r="GF95" s="203"/>
      <c r="GG95" s="203"/>
      <c r="GH95" s="203"/>
      <c r="GI95" s="203"/>
      <c r="GJ95" s="203"/>
      <c r="GK95" s="203"/>
      <c r="GL95" s="203"/>
      <c r="GM95" s="203"/>
      <c r="GN95" s="203"/>
      <c r="GO95" s="203"/>
      <c r="GP95" s="203"/>
      <c r="GQ95" s="203"/>
      <c r="GR95" s="203"/>
      <c r="GS95" s="203"/>
      <c r="GT95" s="203"/>
      <c r="GU95" s="203"/>
      <c r="GV95" s="203"/>
      <c r="GW95" s="203"/>
      <c r="GX95" s="203"/>
      <c r="GY95" s="203"/>
      <c r="GZ95" s="203"/>
      <c r="HA95" s="203"/>
      <c r="HB95" s="203"/>
      <c r="HC95" s="203"/>
      <c r="HD95" s="203"/>
      <c r="HE95" s="203"/>
      <c r="HF95" s="203"/>
      <c r="HG95" s="203"/>
      <c r="HH95" s="203"/>
      <c r="HI95" s="203"/>
      <c r="HJ95" s="203"/>
      <c r="HK95" s="203"/>
      <c r="HL95" s="203"/>
      <c r="HM95" s="203"/>
      <c r="HN95" s="203"/>
      <c r="HO95" s="203"/>
      <c r="HP95" s="203"/>
      <c r="HQ95" s="203"/>
      <c r="HR95" s="203"/>
      <c r="HS95" s="203"/>
      <c r="HT95" s="203"/>
      <c r="HU95" s="203"/>
      <c r="HV95" s="203"/>
      <c r="HW95" s="203"/>
      <c r="HX95" s="203"/>
      <c r="HY95" s="203"/>
      <c r="HZ95" s="203"/>
      <c r="IA95" s="203"/>
      <c r="IB95" s="203"/>
      <c r="IC95" s="203"/>
      <c r="ID95" s="203"/>
      <c r="IE95" s="203"/>
      <c r="IF95" s="203"/>
      <c r="IG95" s="203"/>
      <c r="IH95" s="203"/>
      <c r="II95" s="203"/>
      <c r="IJ95" s="203"/>
    </row>
    <row r="96" s="6" customFormat="1" ht="32" customHeight="1" spans="1:244">
      <c r="A96" s="109">
        <v>45765</v>
      </c>
      <c r="B96" s="92" t="s">
        <v>103</v>
      </c>
      <c r="C96" s="93" t="s">
        <v>960</v>
      </c>
      <c r="D96" s="94">
        <v>4500164050</v>
      </c>
      <c r="E96" s="95" t="s">
        <v>116</v>
      </c>
      <c r="F96" s="94" t="s">
        <v>2421</v>
      </c>
      <c r="G96" s="97" t="s">
        <v>1461</v>
      </c>
      <c r="H96" s="98" t="s">
        <v>84</v>
      </c>
      <c r="I96" s="119">
        <v>532</v>
      </c>
      <c r="J96" s="119">
        <v>0</v>
      </c>
      <c r="K96" s="119">
        <v>4</v>
      </c>
      <c r="L96" s="119">
        <f t="shared" si="76"/>
        <v>133</v>
      </c>
      <c r="M96" s="120">
        <v>45866</v>
      </c>
      <c r="N96" s="120">
        <v>45862</v>
      </c>
      <c r="O96" s="121" t="s">
        <v>2185</v>
      </c>
      <c r="P96" s="121"/>
      <c r="Q96" s="121"/>
      <c r="R96" s="135" t="s">
        <v>894</v>
      </c>
      <c r="S96" s="135"/>
      <c r="T96" s="135" t="s">
        <v>2417</v>
      </c>
      <c r="U96" s="135"/>
      <c r="V96" s="135" t="s">
        <v>2410</v>
      </c>
      <c r="W96" s="136" t="s">
        <v>2418</v>
      </c>
      <c r="X96" s="119" t="s">
        <v>794</v>
      </c>
      <c r="Y96" s="146">
        <v>7.1595</v>
      </c>
      <c r="Z96" s="147">
        <f>Y96*I96</f>
        <v>3808.854</v>
      </c>
      <c r="AA96" s="119"/>
      <c r="AB96" s="92" t="s">
        <v>1593</v>
      </c>
      <c r="AC96" s="119" t="s">
        <v>101</v>
      </c>
      <c r="AD96" s="148">
        <f>I96</f>
        <v>532</v>
      </c>
      <c r="AE96" s="148"/>
      <c r="AF96" s="156"/>
      <c r="AG96" s="148"/>
      <c r="AH96" s="148"/>
      <c r="AI96" s="148"/>
      <c r="AJ96" s="161">
        <f t="shared" si="130"/>
        <v>532</v>
      </c>
      <c r="AK96" s="161"/>
      <c r="AL96" s="161"/>
      <c r="AM96" s="161"/>
      <c r="AN96" s="167"/>
      <c r="AO96" s="171"/>
      <c r="AP96" s="76"/>
      <c r="AQ96" s="76">
        <f>I96/4</f>
        <v>133</v>
      </c>
      <c r="AR96" s="172"/>
      <c r="AS96" s="171">
        <f>I96/4</f>
        <v>133</v>
      </c>
      <c r="AT96" s="76">
        <f t="shared" si="112"/>
        <v>133</v>
      </c>
      <c r="AU96" s="76"/>
      <c r="AV96" s="172">
        <f t="shared" si="108"/>
        <v>133</v>
      </c>
      <c r="AW96" s="173"/>
      <c r="AX96" s="161"/>
      <c r="AY96" s="161"/>
      <c r="AZ96" s="174"/>
      <c r="BA96" s="173"/>
      <c r="BB96" s="174"/>
      <c r="BC96" s="187"/>
      <c r="BD96" s="161">
        <f>I96</f>
        <v>532</v>
      </c>
      <c r="BE96" s="161"/>
      <c r="BF96" s="161"/>
      <c r="BG96" s="161" t="s">
        <v>102</v>
      </c>
      <c r="BH96" s="161"/>
      <c r="BI96" s="161">
        <f>I96/4</f>
        <v>133</v>
      </c>
      <c r="BJ96" s="161">
        <f t="shared" ref="BJ96:BP96" si="132">BI96</f>
        <v>133</v>
      </c>
      <c r="BK96" s="161">
        <f t="shared" si="132"/>
        <v>133</v>
      </c>
      <c r="BL96" s="161">
        <f t="shared" si="132"/>
        <v>133</v>
      </c>
      <c r="BM96" s="198">
        <f t="shared" si="132"/>
        <v>133</v>
      </c>
      <c r="BN96" s="161">
        <f t="shared" si="132"/>
        <v>133</v>
      </c>
      <c r="BO96" s="198">
        <f t="shared" si="132"/>
        <v>133</v>
      </c>
      <c r="BP96" s="161">
        <f t="shared" si="132"/>
        <v>133</v>
      </c>
      <c r="BQ96" s="198">
        <f>'92108'!$BQ$119+BJ96+BL96+BN96+BP96</f>
        <v>238557</v>
      </c>
      <c r="BR96" s="198">
        <f t="shared" ref="BR96:BY96" si="133">BR95-BI96</f>
        <v>16539.5</v>
      </c>
      <c r="BS96" s="198">
        <f t="shared" si="133"/>
        <v>-1538</v>
      </c>
      <c r="BT96" s="198">
        <f t="shared" si="133"/>
        <v>-1538</v>
      </c>
      <c r="BU96" s="198">
        <f t="shared" si="133"/>
        <v>-1538</v>
      </c>
      <c r="BV96" s="198">
        <f t="shared" si="133"/>
        <v>-1538</v>
      </c>
      <c r="BW96" s="198">
        <f t="shared" si="133"/>
        <v>-1538</v>
      </c>
      <c r="BX96" s="198">
        <f t="shared" si="133"/>
        <v>-1538</v>
      </c>
      <c r="BY96" s="198">
        <f t="shared" si="133"/>
        <v>-1538</v>
      </c>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c r="CY96" s="203"/>
      <c r="CZ96" s="203"/>
      <c r="DA96" s="203"/>
      <c r="DB96" s="203"/>
      <c r="DC96" s="203"/>
      <c r="DD96" s="203"/>
      <c r="DE96" s="203"/>
      <c r="DF96" s="203"/>
      <c r="DG96" s="203"/>
      <c r="DH96" s="203"/>
      <c r="DI96" s="203"/>
      <c r="DJ96" s="203"/>
      <c r="DK96" s="203"/>
      <c r="DL96" s="203"/>
      <c r="DM96" s="203"/>
      <c r="DN96" s="203"/>
      <c r="DO96" s="203"/>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203"/>
      <c r="GC96" s="203"/>
      <c r="GD96" s="203"/>
      <c r="GE96" s="203"/>
      <c r="GF96" s="203"/>
      <c r="GG96" s="203"/>
      <c r="GH96" s="203"/>
      <c r="GI96" s="203"/>
      <c r="GJ96" s="203"/>
      <c r="GK96" s="203"/>
      <c r="GL96" s="203"/>
      <c r="GM96" s="203"/>
      <c r="GN96" s="203"/>
      <c r="GO96" s="203"/>
      <c r="GP96" s="203"/>
      <c r="GQ96" s="203"/>
      <c r="GR96" s="203"/>
      <c r="GS96" s="203"/>
      <c r="GT96" s="203"/>
      <c r="GU96" s="203"/>
      <c r="GV96" s="203"/>
      <c r="GW96" s="203"/>
      <c r="GX96" s="203"/>
      <c r="GY96" s="203"/>
      <c r="GZ96" s="203"/>
      <c r="HA96" s="203"/>
      <c r="HB96" s="203"/>
      <c r="HC96" s="203"/>
      <c r="HD96" s="203"/>
      <c r="HE96" s="203"/>
      <c r="HF96" s="203"/>
      <c r="HG96" s="203"/>
      <c r="HH96" s="203"/>
      <c r="HI96" s="203"/>
      <c r="HJ96" s="203"/>
      <c r="HK96" s="203"/>
      <c r="HL96" s="203"/>
      <c r="HM96" s="203"/>
      <c r="HN96" s="203"/>
      <c r="HO96" s="203"/>
      <c r="HP96" s="203"/>
      <c r="HQ96" s="203"/>
      <c r="HR96" s="203"/>
      <c r="HS96" s="203"/>
      <c r="HT96" s="203"/>
      <c r="HU96" s="203"/>
      <c r="HV96" s="203"/>
      <c r="HW96" s="203"/>
      <c r="HX96" s="203"/>
      <c r="HY96" s="203"/>
      <c r="HZ96" s="203"/>
      <c r="IA96" s="203"/>
      <c r="IB96" s="203"/>
      <c r="IC96" s="203"/>
      <c r="ID96" s="203"/>
      <c r="IE96" s="203"/>
      <c r="IF96" s="203"/>
      <c r="IG96" s="203"/>
      <c r="IH96" s="203"/>
      <c r="II96" s="203"/>
      <c r="IJ96" s="203"/>
    </row>
    <row r="97" s="8" customFormat="1" ht="32" customHeight="1" spans="1:76">
      <c r="A97" s="110">
        <v>46015</v>
      </c>
      <c r="B97" s="111" t="s">
        <v>847</v>
      </c>
      <c r="C97" s="112" t="s">
        <v>1371</v>
      </c>
      <c r="D97" s="113">
        <v>4500189742</v>
      </c>
      <c r="E97" s="114" t="s">
        <v>2422</v>
      </c>
      <c r="F97" s="113" t="s">
        <v>2423</v>
      </c>
      <c r="G97" s="115" t="s">
        <v>851</v>
      </c>
      <c r="H97" s="116" t="s">
        <v>84</v>
      </c>
      <c r="I97" s="128">
        <v>1500</v>
      </c>
      <c r="J97" s="129">
        <v>0</v>
      </c>
      <c r="K97" s="129">
        <v>1</v>
      </c>
      <c r="L97" s="129">
        <f t="shared" si="76"/>
        <v>1500</v>
      </c>
      <c r="M97" s="130">
        <v>46080</v>
      </c>
      <c r="N97" s="131">
        <v>46076</v>
      </c>
      <c r="O97" s="132" t="s">
        <v>2424</v>
      </c>
      <c r="P97" s="132"/>
      <c r="Q97" s="141"/>
      <c r="R97" s="142">
        <f>Q97-I97</f>
        <v>-1500</v>
      </c>
      <c r="S97" s="141"/>
      <c r="T97" s="141"/>
      <c r="U97" s="143"/>
      <c r="V97" s="132"/>
      <c r="W97" s="116" t="s">
        <v>505</v>
      </c>
      <c r="X97" s="144"/>
      <c r="Y97" s="144" t="s">
        <v>2425</v>
      </c>
      <c r="Z97" s="144"/>
      <c r="AA97" s="144"/>
      <c r="AB97" s="114" t="s">
        <v>2426</v>
      </c>
      <c r="AC97" s="129" t="s">
        <v>1377</v>
      </c>
      <c r="AD97" s="157">
        <v>4.1238</v>
      </c>
      <c r="AE97" s="158">
        <f>AD97*I97</f>
        <v>6185.7</v>
      </c>
      <c r="AF97" s="129"/>
      <c r="AG97" s="115" t="s">
        <v>851</v>
      </c>
      <c r="AH97" s="129" t="s">
        <v>101</v>
      </c>
      <c r="AI97" s="168"/>
      <c r="AJ97" s="169">
        <f t="shared" si="130"/>
        <v>1500</v>
      </c>
      <c r="AK97" s="170"/>
      <c r="AL97" s="169"/>
      <c r="AM97" s="170"/>
      <c r="AN97" s="169"/>
      <c r="AO97" s="182"/>
      <c r="AP97" s="183">
        <f>I97</f>
        <v>1500</v>
      </c>
      <c r="AQ97" s="183"/>
      <c r="AR97" s="183"/>
      <c r="AS97" s="184"/>
      <c r="AT97" s="185"/>
      <c r="AU97" s="182"/>
      <c r="AV97" s="182"/>
      <c r="AW97" s="192"/>
      <c r="AX97" s="193">
        <f>I97/4</f>
        <v>375</v>
      </c>
      <c r="AY97" s="183">
        <f>I97/4</f>
        <v>375</v>
      </c>
      <c r="AZ97" s="183">
        <f>I97/4</f>
        <v>375</v>
      </c>
      <c r="BA97" s="194">
        <f>I97/4</f>
        <v>375</v>
      </c>
      <c r="BB97" s="195"/>
      <c r="BC97" s="183"/>
      <c r="BD97" s="183"/>
      <c r="BE97" s="183"/>
      <c r="BF97" s="183"/>
      <c r="BG97" s="183"/>
      <c r="BH97" s="183"/>
      <c r="BI97" s="183"/>
      <c r="BJ97" s="183">
        <f>I97</f>
        <v>1500</v>
      </c>
      <c r="BK97" s="183"/>
      <c r="BL97" s="183" t="s">
        <v>102</v>
      </c>
      <c r="BM97" s="182"/>
      <c r="BN97" s="183">
        <f>I97/4</f>
        <v>375</v>
      </c>
      <c r="BO97" s="183">
        <f>I97/4</f>
        <v>375</v>
      </c>
      <c r="BP97" s="183">
        <f>I97/4</f>
        <v>375</v>
      </c>
      <c r="BQ97" s="201">
        <f>I97/4</f>
        <v>375</v>
      </c>
      <c r="BR97" s="183">
        <f>BN97+BO97+BP97+BQ97-I97</f>
        <v>0</v>
      </c>
      <c r="BS97" s="201">
        <v>1500</v>
      </c>
      <c r="BT97" s="201"/>
      <c r="BU97" s="201"/>
      <c r="BV97" s="201"/>
      <c r="BW97" s="201"/>
      <c r="BX97" s="201"/>
    </row>
  </sheetData>
  <autoFilter xmlns:etc="http://www.wps.cn/officeDocument/2017/etCustomData" ref="A1:IK97" etc:filterBottomFollowUsedRange="0">
    <extLst/>
  </autoFilter>
  <conditionalFormatting sqref="S1">
    <cfRule type="cellIs" dxfId="2" priority="97" operator="equal">
      <formula>"欠"</formula>
    </cfRule>
  </conditionalFormatting>
  <conditionalFormatting sqref="U1">
    <cfRule type="containsText" dxfId="0" priority="270" operator="between" text="欠">
      <formula>NOT(ISERROR(SEARCH("欠",U1)))</formula>
    </cfRule>
  </conditionalFormatting>
  <conditionalFormatting sqref="AZ1">
    <cfRule type="expression" dxfId="1" priority="268">
      <formula>$AX$3="合计"</formula>
    </cfRule>
  </conditionalFormatting>
  <conditionalFormatting sqref="AZ1:BA1">
    <cfRule type="expression" dxfId="1" priority="266">
      <formula>$AZ1="合计"</formula>
    </cfRule>
    <cfRule type="expression" dxfId="1" priority="267">
      <formula>$AZ$3="合计"</formula>
    </cfRule>
  </conditionalFormatting>
  <conditionalFormatting sqref="BA1">
    <cfRule type="expression" dxfId="1" priority="269">
      <formula>$AX$3="合计"</formula>
    </cfRule>
  </conditionalFormatting>
  <conditionalFormatting sqref="BS1:BT1">
    <cfRule type="cellIs" dxfId="2" priority="96" operator="equal">
      <formula>"欠"</formula>
    </cfRule>
  </conditionalFormatting>
  <conditionalFormatting sqref="R2">
    <cfRule type="containsText" dxfId="0" priority="259" operator="between" text="欠">
      <formula>NOT(ISERROR(SEARCH("欠",R2)))</formula>
    </cfRule>
  </conditionalFormatting>
  <conditionalFormatting sqref="S2:T2">
    <cfRule type="containsText" dxfId="0" priority="264" operator="between" text="欠">
      <formula>NOT(ISERROR(SEARCH("欠",S2)))</formula>
    </cfRule>
  </conditionalFormatting>
  <conditionalFormatting sqref="U2">
    <cfRule type="containsText" dxfId="0" priority="265" operator="between" text="欠">
      <formula>NOT(ISERROR(SEARCH("欠",U2)))</formula>
    </cfRule>
  </conditionalFormatting>
  <conditionalFormatting sqref="AZ2">
    <cfRule type="expression" dxfId="1" priority="262">
      <formula>$AX$3="合计"</formula>
    </cfRule>
  </conditionalFormatting>
  <conditionalFormatting sqref="AZ2:BA2">
    <cfRule type="expression" dxfId="1" priority="260">
      <formula>$AZ2="合计"</formula>
    </cfRule>
    <cfRule type="expression" dxfId="1" priority="261">
      <formula>$AZ$3="合计"</formula>
    </cfRule>
  </conditionalFormatting>
  <conditionalFormatting sqref="BA2">
    <cfRule type="expression" dxfId="1" priority="263">
      <formula>$AX$3="合计"</formula>
    </cfRule>
  </conditionalFormatting>
  <conditionalFormatting sqref="R7">
    <cfRule type="containsText" dxfId="0" priority="252" operator="between" text="欠">
      <formula>NOT(ISERROR(SEARCH("欠",R7)))</formula>
    </cfRule>
  </conditionalFormatting>
  <conditionalFormatting sqref="S7">
    <cfRule type="containsText" dxfId="0" priority="251" operator="between" text="欠">
      <formula>NOT(ISERROR(SEARCH("欠",S7)))</formula>
    </cfRule>
  </conditionalFormatting>
  <conditionalFormatting sqref="T7">
    <cfRule type="containsText" dxfId="0" priority="250" operator="between" text="欠">
      <formula>NOT(ISERROR(SEARCH("欠",T7)))</formula>
    </cfRule>
  </conditionalFormatting>
  <conditionalFormatting sqref="U7">
    <cfRule type="containsText" dxfId="0" priority="254" operator="between" text="欠">
      <formula>NOT(ISERROR(SEARCH("欠",U7)))</formula>
    </cfRule>
  </conditionalFormatting>
  <conditionalFormatting sqref="AU7">
    <cfRule type="expression" dxfId="1" priority="253">
      <formula>$AU$3="合计"</formula>
    </cfRule>
  </conditionalFormatting>
  <conditionalFormatting sqref="R8">
    <cfRule type="containsText" dxfId="0" priority="245" operator="between" text="欠">
      <formula>NOT(ISERROR(SEARCH("欠",R8)))</formula>
    </cfRule>
  </conditionalFormatting>
  <conditionalFormatting sqref="S8">
    <cfRule type="containsText" dxfId="0" priority="244" operator="between" text="欠">
      <formula>NOT(ISERROR(SEARCH("欠",S8)))</formula>
    </cfRule>
  </conditionalFormatting>
  <conditionalFormatting sqref="T8">
    <cfRule type="containsText" dxfId="0" priority="243" operator="between" text="欠">
      <formula>NOT(ISERROR(SEARCH("欠",T8)))</formula>
    </cfRule>
  </conditionalFormatting>
  <conditionalFormatting sqref="AZ8">
    <cfRule type="expression" dxfId="1" priority="248">
      <formula>$AX$3="合计"</formula>
    </cfRule>
  </conditionalFormatting>
  <conditionalFormatting sqref="AZ8:BA8">
    <cfRule type="expression" dxfId="1" priority="246">
      <formula>$AZ8="合计"</formula>
    </cfRule>
    <cfRule type="expression" dxfId="1" priority="247">
      <formula>$AZ$3="合计"</formula>
    </cfRule>
  </conditionalFormatting>
  <conditionalFormatting sqref="BA8">
    <cfRule type="expression" dxfId="1" priority="249">
      <formula>$AX$3="合计"</formula>
    </cfRule>
  </conditionalFormatting>
  <conditionalFormatting sqref="S13">
    <cfRule type="containsText" dxfId="0" priority="236" operator="between" text="欠">
      <formula>NOT(ISERROR(SEARCH("欠",S13)))</formula>
    </cfRule>
  </conditionalFormatting>
  <conditionalFormatting sqref="U13">
    <cfRule type="containsText" dxfId="0" priority="237" operator="between" text="欠">
      <formula>NOT(ISERROR(SEARCH("欠",U13)))</formula>
    </cfRule>
  </conditionalFormatting>
  <conditionalFormatting sqref="BA13">
    <cfRule type="expression" dxfId="1" priority="234">
      <formula>$AY$3="合计"</formula>
    </cfRule>
  </conditionalFormatting>
  <conditionalFormatting sqref="BA13:BB13">
    <cfRule type="expression" dxfId="1" priority="232">
      <formula>$BA13="合计"</formula>
    </cfRule>
    <cfRule type="expression" dxfId="1" priority="233">
      <formula>$BA$3="合计"</formula>
    </cfRule>
  </conditionalFormatting>
  <conditionalFormatting sqref="BB13">
    <cfRule type="expression" dxfId="1" priority="235">
      <formula>$AY$3="合计"</formula>
    </cfRule>
  </conditionalFormatting>
  <conditionalFormatting sqref="S14">
    <cfRule type="containsText" dxfId="0" priority="228" operator="between" text="欠">
      <formula>NOT(ISERROR(SEARCH("欠",S14)))</formula>
    </cfRule>
  </conditionalFormatting>
  <conditionalFormatting sqref="T14">
    <cfRule type="containsText" dxfId="0" priority="227" operator="between" text="欠">
      <formula>NOT(ISERROR(SEARCH("欠",T14)))</formula>
    </cfRule>
  </conditionalFormatting>
  <conditionalFormatting sqref="U14">
    <cfRule type="containsText" dxfId="0" priority="226" operator="between" text="欠">
      <formula>NOT(ISERROR(SEARCH("欠",U14)))</formula>
    </cfRule>
  </conditionalFormatting>
  <conditionalFormatting sqref="V14">
    <cfRule type="containsText" dxfId="0" priority="230" operator="between" text="欠">
      <formula>NOT(ISERROR(SEARCH("欠",V14)))</formula>
    </cfRule>
  </conditionalFormatting>
  <conditionalFormatting sqref="BF14">
    <cfRule type="expression" dxfId="1" priority="229">
      <formula>$BF$3="合计"</formula>
    </cfRule>
  </conditionalFormatting>
  <conditionalFormatting sqref="S15">
    <cfRule type="containsText" dxfId="0" priority="222" operator="between" text="欠">
      <formula>NOT(ISERROR(SEARCH("欠",S15)))</formula>
    </cfRule>
  </conditionalFormatting>
  <conditionalFormatting sqref="T15">
    <cfRule type="containsText" dxfId="0" priority="221" operator="between" text="欠">
      <formula>NOT(ISERROR(SEARCH("欠",T15)))</formula>
    </cfRule>
  </conditionalFormatting>
  <conditionalFormatting sqref="U15">
    <cfRule type="containsText" dxfId="0" priority="224" operator="between" text="欠">
      <formula>NOT(ISERROR(SEARCH("欠",U15)))</formula>
    </cfRule>
  </conditionalFormatting>
  <conditionalFormatting sqref="V15">
    <cfRule type="containsText" dxfId="0" priority="225" operator="between" text="欠">
      <formula>NOT(ISERROR(SEARCH("欠",V15)))</formula>
    </cfRule>
  </conditionalFormatting>
  <conditionalFormatting sqref="BF15">
    <cfRule type="expression" dxfId="1" priority="223">
      <formula>$BF$3="合计"</formula>
    </cfRule>
  </conditionalFormatting>
  <conditionalFormatting sqref="R16">
    <cfRule type="containsText" dxfId="0" priority="214" operator="between" text="欠">
      <formula>NOT(ISERROR(SEARCH("欠",R16)))</formula>
    </cfRule>
  </conditionalFormatting>
  <conditionalFormatting sqref="S16">
    <cfRule type="containsText" dxfId="0" priority="213" operator="between" text="欠">
      <formula>NOT(ISERROR(SEARCH("欠",S16)))</formula>
    </cfRule>
  </conditionalFormatting>
  <conditionalFormatting sqref="T16">
    <cfRule type="containsText" dxfId="0" priority="215" operator="between" text="欠">
      <formula>NOT(ISERROR(SEARCH("欠",T16)))</formula>
    </cfRule>
  </conditionalFormatting>
  <conditionalFormatting sqref="U16">
    <cfRule type="containsText" dxfId="0" priority="220" operator="between" text="欠">
      <formula>NOT(ISERROR(SEARCH("欠",U16)))</formula>
    </cfRule>
  </conditionalFormatting>
  <conditionalFormatting sqref="BI16">
    <cfRule type="expression" dxfId="1" priority="218">
      <formula>$BG$3="合计"</formula>
    </cfRule>
  </conditionalFormatting>
  <conditionalFormatting sqref="BI16:BJ16">
    <cfRule type="expression" dxfId="1" priority="216">
      <formula>$BI16="合计"</formula>
    </cfRule>
    <cfRule type="expression" dxfId="1" priority="217">
      <formula>$BI$3="合计"</formula>
    </cfRule>
  </conditionalFormatting>
  <conditionalFormatting sqref="BJ16">
    <cfRule type="expression" dxfId="1" priority="219">
      <formula>$BG$3="合计"</formula>
    </cfRule>
  </conditionalFormatting>
  <conditionalFormatting sqref="S40">
    <cfRule type="containsText" dxfId="0" priority="177" operator="between" text="欠">
      <formula>NOT(ISERROR(SEARCH("欠",S40)))</formula>
    </cfRule>
  </conditionalFormatting>
  <conditionalFormatting sqref="T40">
    <cfRule type="containsText" dxfId="0" priority="178" operator="between" text="欠">
      <formula>NOT(ISERROR(SEARCH("欠",T40)))</formula>
    </cfRule>
  </conditionalFormatting>
  <conditionalFormatting sqref="U40">
    <cfRule type="containsText" dxfId="0" priority="180" operator="between" text="欠">
      <formula>NOT(ISERROR(SEARCH("欠",U40)))</formula>
    </cfRule>
  </conditionalFormatting>
  <conditionalFormatting sqref="V40">
    <cfRule type="containsText" dxfId="0" priority="181" operator="between" text="欠">
      <formula>NOT(ISERROR(SEARCH("欠",V40)))</formula>
    </cfRule>
  </conditionalFormatting>
  <conditionalFormatting sqref="BG40">
    <cfRule type="expression" dxfId="1" priority="179">
      <formula>$BG$3="合计"</formula>
    </cfRule>
  </conditionalFormatting>
  <conditionalFormatting sqref="S41">
    <cfRule type="containsText" dxfId="0" priority="172" operator="between" text="欠">
      <formula>NOT(ISERROR(SEARCH("欠",S41)))</formula>
    </cfRule>
  </conditionalFormatting>
  <conditionalFormatting sqref="T41">
    <cfRule type="containsText" dxfId="0" priority="173" operator="between" text="欠">
      <formula>NOT(ISERROR(SEARCH("欠",T41)))</formula>
    </cfRule>
  </conditionalFormatting>
  <conditionalFormatting sqref="U41">
    <cfRule type="containsText" dxfId="0" priority="175" operator="between" text="欠">
      <formula>NOT(ISERROR(SEARCH("欠",U41)))</formula>
    </cfRule>
  </conditionalFormatting>
  <conditionalFormatting sqref="V41">
    <cfRule type="containsText" dxfId="0" priority="176" operator="between" text="欠">
      <formula>NOT(ISERROR(SEARCH("欠",V41)))</formula>
    </cfRule>
  </conditionalFormatting>
  <conditionalFormatting sqref="BN41">
    <cfRule type="expression" dxfId="1" priority="174">
      <formula>$BN$3="合计"</formula>
    </cfRule>
  </conditionalFormatting>
  <conditionalFormatting sqref="S49">
    <cfRule type="containsText" dxfId="0" priority="149" operator="between" text="欠">
      <formula>NOT(ISERROR(SEARCH("欠",S49)))</formula>
    </cfRule>
  </conditionalFormatting>
  <conditionalFormatting sqref="T49">
    <cfRule type="containsText" dxfId="0" priority="150" operator="between" text="欠">
      <formula>NOT(ISERROR(SEARCH("欠",T49)))</formula>
    </cfRule>
  </conditionalFormatting>
  <conditionalFormatting sqref="U49">
    <cfRule type="containsText" dxfId="0" priority="152" operator="between" text="欠">
      <formula>NOT(ISERROR(SEARCH("欠",U49)))</formula>
    </cfRule>
  </conditionalFormatting>
  <conditionalFormatting sqref="V49">
    <cfRule type="containsText" dxfId="0" priority="153" operator="between" text="欠">
      <formula>NOT(ISERROR(SEARCH("欠",V49)))</formula>
    </cfRule>
  </conditionalFormatting>
  <conditionalFormatting sqref="BN49">
    <cfRule type="expression" dxfId="1" priority="151">
      <formula>$BN$3="合计"</formula>
    </cfRule>
  </conditionalFormatting>
  <conditionalFormatting sqref="R63">
    <cfRule type="containsText" dxfId="0" priority="138" operator="between" text="欠">
      <formula>NOT(ISERROR(SEARCH("欠",R63)))</formula>
    </cfRule>
  </conditionalFormatting>
  <conditionalFormatting sqref="S63">
    <cfRule type="containsText" dxfId="0" priority="133" operator="between" text="欠">
      <formula>NOT(ISERROR(SEARCH("欠",S63)))</formula>
    </cfRule>
  </conditionalFormatting>
  <conditionalFormatting sqref="T63">
    <cfRule type="containsText" dxfId="0" priority="132" operator="between" text="欠">
      <formula>NOT(ISERROR(SEARCH("欠",T63)))</formula>
    </cfRule>
  </conditionalFormatting>
  <conditionalFormatting sqref="U63">
    <cfRule type="containsText" dxfId="0" priority="139" operator="between" text="欠">
      <formula>NOT(ISERROR(SEARCH("欠",U63)))</formula>
    </cfRule>
  </conditionalFormatting>
  <conditionalFormatting sqref="BQ63">
    <cfRule type="expression" dxfId="1" priority="136">
      <formula>$BO$3="合计"</formula>
    </cfRule>
  </conditionalFormatting>
  <conditionalFormatting sqref="BQ63:BR63">
    <cfRule type="expression" dxfId="1" priority="134">
      <formula>$BQ63="合计"</formula>
    </cfRule>
    <cfRule type="expression" dxfId="1" priority="135">
      <formula>$BQ$3="合计"</formula>
    </cfRule>
  </conditionalFormatting>
  <conditionalFormatting sqref="BR63">
    <cfRule type="expression" dxfId="1" priority="137">
      <formula>$BO$3="合计"</formula>
    </cfRule>
  </conditionalFormatting>
  <conditionalFormatting sqref="S64">
    <cfRule type="containsText" dxfId="0" priority="127" operator="between" text="欠">
      <formula>NOT(ISERROR(SEARCH("欠",S64)))</formula>
    </cfRule>
  </conditionalFormatting>
  <conditionalFormatting sqref="T64">
    <cfRule type="containsText" dxfId="0" priority="128" operator="between" text="欠">
      <formula>NOT(ISERROR(SEARCH("欠",T64)))</formula>
    </cfRule>
  </conditionalFormatting>
  <conditionalFormatting sqref="U64">
    <cfRule type="containsText" dxfId="0" priority="130" operator="between" text="欠">
      <formula>NOT(ISERROR(SEARCH("欠",U64)))</formula>
    </cfRule>
  </conditionalFormatting>
  <conditionalFormatting sqref="V64">
    <cfRule type="containsText" dxfId="0" priority="131" operator="between" text="欠">
      <formula>NOT(ISERROR(SEARCH("欠",V64)))</formula>
    </cfRule>
  </conditionalFormatting>
  <conditionalFormatting sqref="BN64">
    <cfRule type="expression" dxfId="1" priority="129">
      <formula>$BN$3="合计"</formula>
    </cfRule>
  </conditionalFormatting>
  <conditionalFormatting sqref="S68">
    <cfRule type="containsText" dxfId="0" priority="114" operator="between" text="欠">
      <formula>NOT(ISERROR(SEARCH("欠",S68)))</formula>
    </cfRule>
  </conditionalFormatting>
  <conditionalFormatting sqref="T68">
    <cfRule type="containsText" dxfId="0" priority="115" operator="between" text="欠">
      <formula>NOT(ISERROR(SEARCH("欠",T68)))</formula>
    </cfRule>
  </conditionalFormatting>
  <conditionalFormatting sqref="U68">
    <cfRule type="containsText" dxfId="0" priority="117" operator="between" text="欠">
      <formula>NOT(ISERROR(SEARCH("欠",U68)))</formula>
    </cfRule>
  </conditionalFormatting>
  <conditionalFormatting sqref="V68">
    <cfRule type="containsText" dxfId="0" priority="118" operator="between" text="欠">
      <formula>NOT(ISERROR(SEARCH("欠",V68)))</formula>
    </cfRule>
  </conditionalFormatting>
  <conditionalFormatting sqref="BN68">
    <cfRule type="expression" dxfId="1" priority="116">
      <formula>$BN$3="合计"</formula>
    </cfRule>
  </conditionalFormatting>
  <conditionalFormatting sqref="S69">
    <cfRule type="containsText" dxfId="0" priority="112" operator="between" text="欠">
      <formula>NOT(ISERROR(SEARCH("欠",S69)))</formula>
    </cfRule>
  </conditionalFormatting>
  <conditionalFormatting sqref="T69">
    <cfRule type="containsText" dxfId="0" priority="111" operator="between" text="欠">
      <formula>NOT(ISERROR(SEARCH("欠",T69)))</formula>
    </cfRule>
  </conditionalFormatting>
  <conditionalFormatting sqref="U69">
    <cfRule type="containsText" dxfId="0" priority="110" operator="between" text="欠">
      <formula>NOT(ISERROR(SEARCH("欠",U69)))</formula>
    </cfRule>
  </conditionalFormatting>
  <conditionalFormatting sqref="V69">
    <cfRule type="containsText" dxfId="0" priority="113" operator="between" text="欠">
      <formula>NOT(ISERROR(SEARCH("欠",V69)))</formula>
    </cfRule>
  </conditionalFormatting>
  <conditionalFormatting sqref="BN69">
    <cfRule type="expression" dxfId="1" priority="109">
      <formula>$BN$3="合计"</formula>
    </cfRule>
  </conditionalFormatting>
  <conditionalFormatting sqref="R70:T70">
    <cfRule type="containsText" dxfId="0" priority="107" operator="between" text="欠">
      <formula>NOT(ISERROR(SEARCH("欠",R70)))</formula>
    </cfRule>
  </conditionalFormatting>
  <conditionalFormatting sqref="U70">
    <cfRule type="containsText" dxfId="0" priority="108" operator="between" text="欠">
      <formula>NOT(ISERROR(SEARCH("欠",U70)))</formula>
    </cfRule>
  </conditionalFormatting>
  <conditionalFormatting sqref="BQ70">
    <cfRule type="expression" dxfId="1" priority="105">
      <formula>$BO$3="合计"</formula>
    </cfRule>
  </conditionalFormatting>
  <conditionalFormatting sqref="BQ70:BR70">
    <cfRule type="expression" dxfId="1" priority="103">
      <formula>$BQ70="合计"</formula>
    </cfRule>
    <cfRule type="expression" dxfId="1" priority="104">
      <formula>$BQ$3="合计"</formula>
    </cfRule>
  </conditionalFormatting>
  <conditionalFormatting sqref="BR70">
    <cfRule type="expression" dxfId="1" priority="106">
      <formula>$BO$3="合计"</formula>
    </cfRule>
  </conditionalFormatting>
  <conditionalFormatting sqref="S71">
    <cfRule type="containsText" dxfId="0" priority="98" operator="between" text="欠">
      <formula>NOT(ISERROR(SEARCH("欠",S71)))</formula>
    </cfRule>
  </conditionalFormatting>
  <conditionalFormatting sqref="T71">
    <cfRule type="containsText" dxfId="0" priority="99" operator="between" text="欠">
      <formula>NOT(ISERROR(SEARCH("欠",T71)))</formula>
    </cfRule>
  </conditionalFormatting>
  <conditionalFormatting sqref="U71">
    <cfRule type="containsText" dxfId="0" priority="101" operator="between" text="欠">
      <formula>NOT(ISERROR(SEARCH("欠",U71)))</formula>
    </cfRule>
  </conditionalFormatting>
  <conditionalFormatting sqref="V71">
    <cfRule type="containsText" dxfId="0" priority="102" operator="between" text="欠">
      <formula>NOT(ISERROR(SEARCH("欠",V71)))</formula>
    </cfRule>
  </conditionalFormatting>
  <conditionalFormatting sqref="BN71">
    <cfRule type="expression" dxfId="1" priority="100">
      <formula>$BN$3="合计"</formula>
    </cfRule>
  </conditionalFormatting>
  <conditionalFormatting sqref="S74">
    <cfRule type="containsText" dxfId="0" priority="86" operator="between" text="欠">
      <formula>NOT(ISERROR(SEARCH("欠",S74)))</formula>
    </cfRule>
  </conditionalFormatting>
  <conditionalFormatting sqref="T74">
    <cfRule type="containsText" dxfId="0" priority="85" operator="between" text="欠">
      <formula>NOT(ISERROR(SEARCH("欠",T74)))</formula>
    </cfRule>
  </conditionalFormatting>
  <conditionalFormatting sqref="U74">
    <cfRule type="containsText" dxfId="0" priority="84" operator="between" text="欠">
      <formula>NOT(ISERROR(SEARCH("欠",U74)))</formula>
    </cfRule>
  </conditionalFormatting>
  <conditionalFormatting sqref="BQ74">
    <cfRule type="expression" dxfId="1" priority="88">
      <formula>#REF!="合计"</formula>
    </cfRule>
    <cfRule type="expression" dxfId="1" priority="89">
      <formula>$BO$3="合计"</formula>
    </cfRule>
  </conditionalFormatting>
  <conditionalFormatting sqref="T75">
    <cfRule type="containsText" dxfId="0" priority="79" operator="between" text="欠">
      <formula>NOT(ISERROR(SEARCH("欠",T75)))</formula>
    </cfRule>
  </conditionalFormatting>
  <conditionalFormatting sqref="V75">
    <cfRule type="containsText" dxfId="0" priority="82" operator="between" text="欠">
      <formula>NOT(ISERROR(SEARCH("欠",V75)))</formula>
    </cfRule>
  </conditionalFormatting>
  <conditionalFormatting sqref="T76">
    <cfRule type="containsText" dxfId="0" priority="78" operator="between" text="欠">
      <formula>NOT(ISERROR(SEARCH("欠",T76)))</formula>
    </cfRule>
  </conditionalFormatting>
  <conditionalFormatting sqref="V76">
    <cfRule type="containsText" dxfId="0" priority="81" operator="between" text="欠">
      <formula>NOT(ISERROR(SEARCH("欠",V76)))</formula>
    </cfRule>
  </conditionalFormatting>
  <conditionalFormatting sqref="T77">
    <cfRule type="containsText" dxfId="0" priority="77" operator="between" text="欠">
      <formula>NOT(ISERROR(SEARCH("欠",T77)))</formula>
    </cfRule>
  </conditionalFormatting>
  <conditionalFormatting sqref="V77">
    <cfRule type="containsText" dxfId="0" priority="80" operator="between" text="欠">
      <formula>NOT(ISERROR(SEARCH("欠",V77)))</formula>
    </cfRule>
  </conditionalFormatting>
  <conditionalFormatting sqref="W81">
    <cfRule type="containsText" dxfId="0" priority="62" operator="between" text="欠">
      <formula>NOT(ISERROR(SEARCH("欠",W81)))</formula>
    </cfRule>
  </conditionalFormatting>
  <conditionalFormatting sqref="S83">
    <cfRule type="containsText" dxfId="0" priority="59" operator="between" text="欠">
      <formula>NOT(ISERROR(SEARCH("欠",S83)))</formula>
    </cfRule>
  </conditionalFormatting>
  <conditionalFormatting sqref="T83">
    <cfRule type="containsText" dxfId="0" priority="58" operator="between" text="欠">
      <formula>NOT(ISERROR(SEARCH("欠",T83)))</formula>
    </cfRule>
  </conditionalFormatting>
  <conditionalFormatting sqref="U83">
    <cfRule type="containsText" dxfId="0" priority="57" operator="between" text="欠">
      <formula>NOT(ISERROR(SEARCH("欠",U83)))</formula>
    </cfRule>
  </conditionalFormatting>
  <conditionalFormatting sqref="V83">
    <cfRule type="containsText" dxfId="0" priority="61" operator="between" text="欠">
      <formula>NOT(ISERROR(SEARCH("欠",V83)))</formula>
    </cfRule>
  </conditionalFormatting>
  <conditionalFormatting sqref="BO83">
    <cfRule type="expression" dxfId="1" priority="60">
      <formula>$BO$3="合计"</formula>
    </cfRule>
  </conditionalFormatting>
  <conditionalFormatting sqref="S84">
    <cfRule type="containsText" dxfId="0" priority="54" operator="between" text="欠">
      <formula>NOT(ISERROR(SEARCH("欠",S84)))</formula>
    </cfRule>
  </conditionalFormatting>
  <conditionalFormatting sqref="T84">
    <cfRule type="containsText" dxfId="0" priority="53" operator="between" text="欠">
      <formula>NOT(ISERROR(SEARCH("欠",T84)))</formula>
    </cfRule>
  </conditionalFormatting>
  <conditionalFormatting sqref="U84">
    <cfRule type="containsText" dxfId="0" priority="52" operator="between" text="欠">
      <formula>NOT(ISERROR(SEARCH("欠",U84)))</formula>
    </cfRule>
  </conditionalFormatting>
  <conditionalFormatting sqref="V84">
    <cfRule type="containsText" dxfId="0" priority="56" operator="between" text="欠">
      <formula>NOT(ISERROR(SEARCH("欠",V84)))</formula>
    </cfRule>
  </conditionalFormatting>
  <conditionalFormatting sqref="BO84">
    <cfRule type="expression" dxfId="1" priority="55">
      <formula>$BO$3="合计"</formula>
    </cfRule>
  </conditionalFormatting>
  <conditionalFormatting sqref="S85">
    <cfRule type="containsText" dxfId="0" priority="49" operator="between" text="欠">
      <formula>NOT(ISERROR(SEARCH("欠",S85)))</formula>
    </cfRule>
  </conditionalFormatting>
  <conditionalFormatting sqref="T85">
    <cfRule type="containsText" dxfId="0" priority="48" operator="between" text="欠">
      <formula>NOT(ISERROR(SEARCH("欠",T85)))</formula>
    </cfRule>
  </conditionalFormatting>
  <conditionalFormatting sqref="U85">
    <cfRule type="containsText" dxfId="0" priority="47" operator="between" text="欠">
      <formula>NOT(ISERROR(SEARCH("欠",U85)))</formula>
    </cfRule>
  </conditionalFormatting>
  <conditionalFormatting sqref="V85">
    <cfRule type="containsText" dxfId="0" priority="51" operator="between" text="欠">
      <formula>NOT(ISERROR(SEARCH("欠",V85)))</formula>
    </cfRule>
  </conditionalFormatting>
  <conditionalFormatting sqref="BO85">
    <cfRule type="expression" dxfId="1" priority="50">
      <formula>$BO$3="合计"</formula>
    </cfRule>
  </conditionalFormatting>
  <conditionalFormatting sqref="R86">
    <cfRule type="containsText" dxfId="0" priority="41" operator="between" text="欠">
      <formula>NOT(ISERROR(SEARCH("欠",R86)))</formula>
    </cfRule>
  </conditionalFormatting>
  <conditionalFormatting sqref="S86">
    <cfRule type="containsText" dxfId="0" priority="43" operator="between" text="欠">
      <formula>NOT(ISERROR(SEARCH("欠",S86)))</formula>
    </cfRule>
  </conditionalFormatting>
  <conditionalFormatting sqref="T86">
    <cfRule type="containsText" dxfId="0" priority="42" operator="between" text="欠">
      <formula>NOT(ISERROR(SEARCH("欠",T86)))</formula>
    </cfRule>
  </conditionalFormatting>
  <conditionalFormatting sqref="U86">
    <cfRule type="containsText" dxfId="0" priority="44" operator="between" text="欠">
      <formula>NOT(ISERROR(SEARCH("欠",U86)))</formula>
    </cfRule>
  </conditionalFormatting>
  <conditionalFormatting sqref="BQ86">
    <cfRule type="expression" dxfId="1" priority="45">
      <formula>#REF!="合计"</formula>
    </cfRule>
    <cfRule type="expression" dxfId="1" priority="46">
      <formula>$BO$3="合计"</formula>
    </cfRule>
  </conditionalFormatting>
  <conditionalFormatting sqref="R87">
    <cfRule type="containsText" dxfId="0" priority="35" operator="between" text="欠">
      <formula>NOT(ISERROR(SEARCH("欠",R87)))</formula>
    </cfRule>
  </conditionalFormatting>
  <conditionalFormatting sqref="S87">
    <cfRule type="containsText" dxfId="0" priority="38" operator="between" text="欠">
      <formula>NOT(ISERROR(SEARCH("欠",S87)))</formula>
    </cfRule>
  </conditionalFormatting>
  <conditionalFormatting sqref="T87">
    <cfRule type="containsText" dxfId="0" priority="36" operator="between" text="欠">
      <formula>NOT(ISERROR(SEARCH("欠",T87)))</formula>
    </cfRule>
  </conditionalFormatting>
  <conditionalFormatting sqref="U87">
    <cfRule type="containsText" dxfId="0" priority="37" operator="between" text="欠">
      <formula>NOT(ISERROR(SEARCH("欠",U87)))</formula>
    </cfRule>
  </conditionalFormatting>
  <conditionalFormatting sqref="BP87">
    <cfRule type="expression" dxfId="1" priority="39">
      <formula>#REF!="合计"</formula>
    </cfRule>
    <cfRule type="expression" dxfId="1" priority="40">
      <formula>$BO$3="合计"</formula>
    </cfRule>
  </conditionalFormatting>
  <conditionalFormatting sqref="R88">
    <cfRule type="containsText" dxfId="0" priority="29" operator="between" text="欠">
      <formula>NOT(ISERROR(SEARCH("欠",R88)))</formula>
    </cfRule>
  </conditionalFormatting>
  <conditionalFormatting sqref="S88">
    <cfRule type="containsText" dxfId="0" priority="30" operator="between" text="欠">
      <formula>NOT(ISERROR(SEARCH("欠",S88)))</formula>
    </cfRule>
  </conditionalFormatting>
  <conditionalFormatting sqref="T88">
    <cfRule type="containsText" dxfId="0" priority="31" operator="between" text="欠">
      <formula>NOT(ISERROR(SEARCH("欠",T88)))</formula>
    </cfRule>
  </conditionalFormatting>
  <conditionalFormatting sqref="U88">
    <cfRule type="containsText" dxfId="0" priority="32" operator="between" text="欠">
      <formula>NOT(ISERROR(SEARCH("欠",U88)))</formula>
    </cfRule>
  </conditionalFormatting>
  <conditionalFormatting sqref="BQ88">
    <cfRule type="expression" dxfId="1" priority="33">
      <formula>#REF!="合计"</formula>
    </cfRule>
    <cfRule type="expression" dxfId="1" priority="34">
      <formula>$BO$3="合计"</formula>
    </cfRule>
  </conditionalFormatting>
  <conditionalFormatting sqref="W97">
    <cfRule type="cellIs" dxfId="2" priority="2" operator="equal">
      <formula>"欠"</formula>
    </cfRule>
  </conditionalFormatting>
  <conditionalFormatting sqref="X97">
    <cfRule type="containsText" dxfId="0" priority="5" operator="between" text="欠">
      <formula>NOT(ISERROR(SEARCH("欠",X97)))</formula>
    </cfRule>
  </conditionalFormatting>
  <conditionalFormatting sqref="Y97">
    <cfRule type="containsText" dxfId="0" priority="1" operator="between" text="欠">
      <formula>NOT(ISERROR(SEARCH("欠",Y97)))</formula>
    </cfRule>
  </conditionalFormatting>
  <conditionalFormatting sqref="Z97">
    <cfRule type="cellIs" dxfId="2" priority="4" operator="equal">
      <formula>"欠"</formula>
    </cfRule>
    <cfRule type="containsText" dxfId="0" priority="3" operator="between" text="欠">
      <formula>NOT(ISERROR(SEARCH("欠",Z97)))</formula>
    </cfRule>
  </conditionalFormatting>
  <conditionalFormatting sqref="BS97">
    <cfRule type="expression" dxfId="1" priority="6">
      <formula>$BS$3="合计"</formula>
    </cfRule>
  </conditionalFormatting>
  <conditionalFormatting sqref="R3:R6">
    <cfRule type="containsText" dxfId="0" priority="255" operator="between" text="欠">
      <formula>NOT(ISERROR(SEARCH("欠",R3)))</formula>
    </cfRule>
  </conditionalFormatting>
  <conditionalFormatting sqref="R9:R12">
    <cfRule type="containsText" dxfId="0" priority="239" operator="between" text="欠">
      <formula>NOT(ISERROR(SEARCH("欠",R9)))</formula>
    </cfRule>
  </conditionalFormatting>
  <conditionalFormatting sqref="R29:R30">
    <cfRule type="containsText" dxfId="0" priority="195" operator="between" text="欠">
      <formula>NOT(ISERROR(SEARCH("欠",R29)))</formula>
    </cfRule>
  </conditionalFormatting>
  <conditionalFormatting sqref="R38:R39">
    <cfRule type="containsText" dxfId="0" priority="182" operator="between" text="欠">
      <formula>NOT(ISERROR(SEARCH("欠",R38)))</formula>
    </cfRule>
  </conditionalFormatting>
  <conditionalFormatting sqref="R44:R46">
    <cfRule type="containsText" dxfId="0" priority="160" operator="between" text="欠">
      <formula>NOT(ISERROR(SEARCH("欠",R44)))</formula>
    </cfRule>
  </conditionalFormatting>
  <conditionalFormatting sqref="R65:R67">
    <cfRule type="containsText" dxfId="0" priority="119" operator="between" text="欠">
      <formula>NOT(ISERROR(SEARCH("欠",R65)))</formula>
    </cfRule>
  </conditionalFormatting>
  <conditionalFormatting sqref="R72:R74">
    <cfRule type="containsText" dxfId="0" priority="90" operator="between" text="欠">
      <formula>NOT(ISERROR(SEARCH("欠",R72)))</formula>
    </cfRule>
  </conditionalFormatting>
  <conditionalFormatting sqref="R78:R80">
    <cfRule type="containsText" dxfId="0" priority="69" operator="between" text="欠">
      <formula>NOT(ISERROR(SEARCH("欠",R78)))</formula>
    </cfRule>
  </conditionalFormatting>
  <conditionalFormatting sqref="R89:R90">
    <cfRule type="containsText" dxfId="0" priority="23" operator="between" text="欠">
      <formula>NOT(ISERROR(SEARCH("欠",R89)))</formula>
    </cfRule>
  </conditionalFormatting>
  <conditionalFormatting sqref="R95:R96">
    <cfRule type="containsText" dxfId="0" priority="9" operator="between" text="欠">
      <formula>NOT(ISERROR(SEARCH("欠",R95)))</formula>
    </cfRule>
  </conditionalFormatting>
  <conditionalFormatting sqref="S9:S12">
    <cfRule type="containsText" dxfId="0" priority="238" operator="between" text="欠">
      <formula>NOT(ISERROR(SEARCH("欠",S9)))</formula>
    </cfRule>
  </conditionalFormatting>
  <conditionalFormatting sqref="S17:S21">
    <cfRule type="containsText" dxfId="0" priority="208" operator="between" text="欠">
      <formula>NOT(ISERROR(SEARCH("欠",S17)))</formula>
    </cfRule>
  </conditionalFormatting>
  <conditionalFormatting sqref="S22:S28">
    <cfRule type="containsText" dxfId="0" priority="203" operator="between" text="欠">
      <formula>NOT(ISERROR(SEARCH("欠",S22)))</formula>
    </cfRule>
  </conditionalFormatting>
  <conditionalFormatting sqref="S29:S30">
    <cfRule type="containsText" dxfId="0" priority="197" operator="between" text="欠">
      <formula>NOT(ISERROR(SEARCH("欠",S29)))</formula>
    </cfRule>
  </conditionalFormatting>
  <conditionalFormatting sqref="S31:S37">
    <cfRule type="containsText" dxfId="0" priority="190" operator="between" text="欠">
      <formula>NOT(ISERROR(SEARCH("欠",S31)))</formula>
    </cfRule>
  </conditionalFormatting>
  <conditionalFormatting sqref="S38:S39">
    <cfRule type="containsText" dxfId="0" priority="184" operator="between" text="欠">
      <formula>NOT(ISERROR(SEARCH("欠",S38)))</formula>
    </cfRule>
  </conditionalFormatting>
  <conditionalFormatting sqref="S42:S43">
    <cfRule type="containsText" dxfId="0" priority="167" operator="between" text="欠">
      <formula>NOT(ISERROR(SEARCH("欠",S42)))</formula>
    </cfRule>
  </conditionalFormatting>
  <conditionalFormatting sqref="S44:S46">
    <cfRule type="containsText" dxfId="0" priority="161" operator="between" text="欠">
      <formula>NOT(ISERROR(SEARCH("欠",S44)))</formula>
    </cfRule>
  </conditionalFormatting>
  <conditionalFormatting sqref="S47:S48">
    <cfRule type="containsText" dxfId="0" priority="154" operator="between" text="欠">
      <formula>NOT(ISERROR(SEARCH("欠",S47)))</formula>
    </cfRule>
  </conditionalFormatting>
  <conditionalFormatting sqref="S50:S57">
    <cfRule type="containsText" dxfId="0" priority="144" operator="between" text="欠">
      <formula>NOT(ISERROR(SEARCH("欠",S50)))</formula>
    </cfRule>
  </conditionalFormatting>
  <conditionalFormatting sqref="S65:S67">
    <cfRule type="containsText" dxfId="0" priority="120" operator="between" text="欠">
      <formula>NOT(ISERROR(SEARCH("欠",S65)))</formula>
    </cfRule>
  </conditionalFormatting>
  <conditionalFormatting sqref="S72:S73">
    <cfRule type="containsText" dxfId="0" priority="91" operator="between" text="欠">
      <formula>NOT(ISERROR(SEARCH("欠",S72)))</formula>
    </cfRule>
  </conditionalFormatting>
  <conditionalFormatting sqref="S75:S77">
    <cfRule type="containsText" dxfId="0" priority="75" operator="between" text="欠">
      <formula>NOT(ISERROR(SEARCH("欠",S75)))</formula>
    </cfRule>
  </conditionalFormatting>
  <conditionalFormatting sqref="S78:S80">
    <cfRule type="containsText" dxfId="0" priority="68" operator="between" text="欠">
      <formula>NOT(ISERROR(SEARCH("欠",S78)))</formula>
    </cfRule>
  </conditionalFormatting>
  <conditionalFormatting sqref="S81:S82">
    <cfRule type="containsText" dxfId="0" priority="66" operator="between" text="欠">
      <formula>NOT(ISERROR(SEARCH("欠",S81)))</formula>
    </cfRule>
  </conditionalFormatting>
  <conditionalFormatting sqref="S89:S90">
    <cfRule type="containsText" dxfId="0" priority="26" operator="between" text="欠">
      <formula>NOT(ISERROR(SEARCH("欠",S89)))</formula>
    </cfRule>
  </conditionalFormatting>
  <conditionalFormatting sqref="S91:S92">
    <cfRule type="containsText" dxfId="0" priority="20" operator="between" text="欠">
      <formula>NOT(ISERROR(SEARCH("欠",S91)))</formula>
    </cfRule>
  </conditionalFormatting>
  <conditionalFormatting sqref="S93:S94">
    <cfRule type="containsText" dxfId="0" priority="15" operator="between" text="欠">
      <formula>NOT(ISERROR(SEARCH("欠",S93)))</formula>
    </cfRule>
  </conditionalFormatting>
  <conditionalFormatting sqref="S95:S96">
    <cfRule type="containsText" dxfId="0" priority="8" operator="between" text="欠">
      <formula>NOT(ISERROR(SEARCH("欠",S95)))</formula>
    </cfRule>
  </conditionalFormatting>
  <conditionalFormatting sqref="T9:T12">
    <cfRule type="containsText" dxfId="0" priority="240" operator="between" text="欠">
      <formula>NOT(ISERROR(SEARCH("欠",T9)))</formula>
    </cfRule>
  </conditionalFormatting>
  <conditionalFormatting sqref="T17:T21">
    <cfRule type="containsText" dxfId="0" priority="209" operator="between" text="欠">
      <formula>NOT(ISERROR(SEARCH("欠",T17)))</formula>
    </cfRule>
  </conditionalFormatting>
  <conditionalFormatting sqref="T22:T28">
    <cfRule type="containsText" dxfId="0" priority="204" operator="between" text="欠">
      <formula>NOT(ISERROR(SEARCH("欠",T22)))</formula>
    </cfRule>
  </conditionalFormatting>
  <conditionalFormatting sqref="T29:T30">
    <cfRule type="containsText" dxfId="0" priority="196" operator="between" text="欠">
      <formula>NOT(ISERROR(SEARCH("欠",T29)))</formula>
    </cfRule>
  </conditionalFormatting>
  <conditionalFormatting sqref="T31:T37">
    <cfRule type="containsText" dxfId="0" priority="191" operator="between" text="欠">
      <formula>NOT(ISERROR(SEARCH("欠",T31)))</formula>
    </cfRule>
  </conditionalFormatting>
  <conditionalFormatting sqref="T38:T39">
    <cfRule type="containsText" dxfId="0" priority="183" operator="between" text="欠">
      <formula>NOT(ISERROR(SEARCH("欠",T38)))</formula>
    </cfRule>
  </conditionalFormatting>
  <conditionalFormatting sqref="T42:T43">
    <cfRule type="containsText" dxfId="0" priority="168" operator="between" text="欠">
      <formula>NOT(ISERROR(SEARCH("欠",T42)))</formula>
    </cfRule>
  </conditionalFormatting>
  <conditionalFormatting sqref="T44:T46">
    <cfRule type="containsText" dxfId="0" priority="159" operator="between" text="欠">
      <formula>NOT(ISERROR(SEARCH("欠",T44)))</formula>
    </cfRule>
  </conditionalFormatting>
  <conditionalFormatting sqref="T47:T48">
    <cfRule type="containsText" dxfId="0" priority="155" operator="between" text="欠">
      <formula>NOT(ISERROR(SEARCH("欠",T47)))</formula>
    </cfRule>
  </conditionalFormatting>
  <conditionalFormatting sqref="T50:T57">
    <cfRule type="containsText" dxfId="0" priority="145" operator="between" text="欠">
      <formula>NOT(ISERROR(SEARCH("欠",T50)))</formula>
    </cfRule>
  </conditionalFormatting>
  <conditionalFormatting sqref="T58:T62">
    <cfRule type="containsText" dxfId="0" priority="140" operator="between" text="欠">
      <formula>NOT(ISERROR(SEARCH("欠",T58)))</formula>
    </cfRule>
  </conditionalFormatting>
  <conditionalFormatting sqref="T65:T67">
    <cfRule type="containsText" dxfId="0" priority="121" operator="between" text="欠">
      <formula>NOT(ISERROR(SEARCH("欠",T65)))</formula>
    </cfRule>
  </conditionalFormatting>
  <conditionalFormatting sqref="T72:T73">
    <cfRule type="containsText" dxfId="0" priority="92" operator="between" text="欠">
      <formula>NOT(ISERROR(SEARCH("欠",T72)))</formula>
    </cfRule>
  </conditionalFormatting>
  <conditionalFormatting sqref="T78:T80">
    <cfRule type="containsText" dxfId="0" priority="70" operator="between" text="欠">
      <formula>NOT(ISERROR(SEARCH("欠",T78)))</formula>
    </cfRule>
  </conditionalFormatting>
  <conditionalFormatting sqref="T81:T82">
    <cfRule type="containsText" dxfId="0" priority="63" operator="between" text="欠">
      <formula>NOT(ISERROR(SEARCH("欠",T81)))</formula>
    </cfRule>
  </conditionalFormatting>
  <conditionalFormatting sqref="T89:T90">
    <cfRule type="containsText" dxfId="0" priority="25" operator="between" text="欠">
      <formula>NOT(ISERROR(SEARCH("欠",T89)))</formula>
    </cfRule>
  </conditionalFormatting>
  <conditionalFormatting sqref="T91:T92">
    <cfRule type="containsText" dxfId="0" priority="19" operator="between" text="欠">
      <formula>NOT(ISERROR(SEARCH("欠",T91)))</formula>
    </cfRule>
  </conditionalFormatting>
  <conditionalFormatting sqref="T93:T94">
    <cfRule type="containsText" dxfId="0" priority="14" operator="between" text="欠">
      <formula>NOT(ISERROR(SEARCH("欠",T93)))</formula>
    </cfRule>
  </conditionalFormatting>
  <conditionalFormatting sqref="T95:T96">
    <cfRule type="containsText" dxfId="0" priority="7" operator="between" text="欠">
      <formula>NOT(ISERROR(SEARCH("欠",T95)))</formula>
    </cfRule>
  </conditionalFormatting>
  <conditionalFormatting sqref="U3:U6">
    <cfRule type="containsText" dxfId="0" priority="258" operator="between" text="欠">
      <formula>NOT(ISERROR(SEARCH("欠",U3)))</formula>
    </cfRule>
  </conditionalFormatting>
  <conditionalFormatting sqref="U9:U12">
    <cfRule type="containsText" dxfId="0" priority="242" operator="between" text="欠">
      <formula>NOT(ISERROR(SEARCH("欠",U9)))</formula>
    </cfRule>
  </conditionalFormatting>
  <conditionalFormatting sqref="U17:U21">
    <cfRule type="containsText" dxfId="0" priority="211" operator="between" text="欠">
      <formula>NOT(ISERROR(SEARCH("欠",U17)))</formula>
    </cfRule>
  </conditionalFormatting>
  <conditionalFormatting sqref="U22:U28">
    <cfRule type="containsText" dxfId="0" priority="206" operator="between" text="欠">
      <formula>NOT(ISERROR(SEARCH("欠",U22)))</formula>
    </cfRule>
  </conditionalFormatting>
  <conditionalFormatting sqref="U29:U30">
    <cfRule type="containsText" dxfId="0" priority="202" operator="between" text="欠">
      <formula>NOT(ISERROR(SEARCH("欠",U29)))</formula>
    </cfRule>
  </conditionalFormatting>
  <conditionalFormatting sqref="U31:U37">
    <cfRule type="containsText" dxfId="0" priority="193" operator="between" text="欠">
      <formula>NOT(ISERROR(SEARCH("欠",U31)))</formula>
    </cfRule>
  </conditionalFormatting>
  <conditionalFormatting sqref="U38:U39">
    <cfRule type="containsText" dxfId="0" priority="189" operator="between" text="欠">
      <formula>NOT(ISERROR(SEARCH("欠",U38)))</formula>
    </cfRule>
  </conditionalFormatting>
  <conditionalFormatting sqref="U42:U43">
    <cfRule type="containsText" dxfId="0" priority="170" operator="between" text="欠">
      <formula>NOT(ISERROR(SEARCH("欠",U42)))</formula>
    </cfRule>
  </conditionalFormatting>
  <conditionalFormatting sqref="U44:U46">
    <cfRule type="containsText" dxfId="0" priority="162" operator="between" text="欠">
      <formula>NOT(ISERROR(SEARCH("欠",U44)))</formula>
    </cfRule>
  </conditionalFormatting>
  <conditionalFormatting sqref="U47:U48">
    <cfRule type="containsText" dxfId="0" priority="157" operator="between" text="欠">
      <formula>NOT(ISERROR(SEARCH("欠",U47)))</formula>
    </cfRule>
  </conditionalFormatting>
  <conditionalFormatting sqref="U50:U57">
    <cfRule type="containsText" dxfId="0" priority="147" operator="between" text="欠">
      <formula>NOT(ISERROR(SEARCH("欠",U50)))</formula>
    </cfRule>
  </conditionalFormatting>
  <conditionalFormatting sqref="U58:U62">
    <cfRule type="containsText" dxfId="0" priority="142" operator="between" text="欠">
      <formula>NOT(ISERROR(SEARCH("欠",U58)))</formula>
    </cfRule>
  </conditionalFormatting>
  <conditionalFormatting sqref="U65:U67">
    <cfRule type="containsText" dxfId="0" priority="126" operator="between" text="欠">
      <formula>NOT(ISERROR(SEARCH("欠",U65)))</formula>
    </cfRule>
  </conditionalFormatting>
  <conditionalFormatting sqref="U72:U73">
    <cfRule type="containsText" dxfId="0" priority="95" operator="between" text="欠">
      <formula>NOT(ISERROR(SEARCH("欠",U72)))</formula>
    </cfRule>
  </conditionalFormatting>
  <conditionalFormatting sqref="U75:U77">
    <cfRule type="containsText" dxfId="0" priority="76" operator="between" text="欠">
      <formula>NOT(ISERROR(SEARCH("欠",U75)))</formula>
    </cfRule>
  </conditionalFormatting>
  <conditionalFormatting sqref="U78:U80">
    <cfRule type="containsText" dxfId="0" priority="72" operator="between" text="欠">
      <formula>NOT(ISERROR(SEARCH("欠",U78)))</formula>
    </cfRule>
  </conditionalFormatting>
  <conditionalFormatting sqref="U81:U82">
    <cfRule type="containsText" dxfId="0" priority="64" operator="between" text="欠">
      <formula>NOT(ISERROR(SEARCH("欠",U81)))</formula>
    </cfRule>
  </conditionalFormatting>
  <conditionalFormatting sqref="U89:U90">
    <cfRule type="containsText" dxfId="0" priority="24" operator="between" text="欠">
      <formula>NOT(ISERROR(SEARCH("欠",U89)))</formula>
    </cfRule>
  </conditionalFormatting>
  <conditionalFormatting sqref="U91:U92">
    <cfRule type="containsText" dxfId="0" priority="18" operator="between" text="欠">
      <formula>NOT(ISERROR(SEARCH("欠",U91)))</formula>
    </cfRule>
  </conditionalFormatting>
  <conditionalFormatting sqref="U93:U94">
    <cfRule type="containsText" dxfId="0" priority="13" operator="between" text="欠">
      <formula>NOT(ISERROR(SEARCH("欠",U93)))</formula>
    </cfRule>
  </conditionalFormatting>
  <conditionalFormatting sqref="U95:U96">
    <cfRule type="containsText" dxfId="0" priority="10" operator="between" text="欠">
      <formula>NOT(ISERROR(SEARCH("欠",U95)))</formula>
    </cfRule>
  </conditionalFormatting>
  <conditionalFormatting sqref="V17:V21">
    <cfRule type="containsText" dxfId="0" priority="212" operator="between" text="欠">
      <formula>NOT(ISERROR(SEARCH("欠",V17)))</formula>
    </cfRule>
  </conditionalFormatting>
  <conditionalFormatting sqref="V22:V28">
    <cfRule type="containsText" dxfId="0" priority="207" operator="between" text="欠">
      <formula>NOT(ISERROR(SEARCH("欠",V22)))</formula>
    </cfRule>
  </conditionalFormatting>
  <conditionalFormatting sqref="V31:V37">
    <cfRule type="containsText" dxfId="0" priority="194" operator="between" text="欠">
      <formula>NOT(ISERROR(SEARCH("欠",V31)))</formula>
    </cfRule>
  </conditionalFormatting>
  <conditionalFormatting sqref="V42:V43">
    <cfRule type="containsText" dxfId="0" priority="171" operator="between" text="欠">
      <formula>NOT(ISERROR(SEARCH("欠",V42)))</formula>
    </cfRule>
  </conditionalFormatting>
  <conditionalFormatting sqref="V47:V48">
    <cfRule type="containsText" dxfId="0" priority="158" operator="between" text="欠">
      <formula>NOT(ISERROR(SEARCH("欠",V47)))</formula>
    </cfRule>
  </conditionalFormatting>
  <conditionalFormatting sqref="V50:V57">
    <cfRule type="containsText" dxfId="0" priority="148" operator="between" text="欠">
      <formula>NOT(ISERROR(SEARCH("欠",V50)))</formula>
    </cfRule>
  </conditionalFormatting>
  <conditionalFormatting sqref="V58:V62">
    <cfRule type="containsText" dxfId="0" priority="143" operator="between" text="欠">
      <formula>NOT(ISERROR(SEARCH("欠",V58)))</formula>
    </cfRule>
  </conditionalFormatting>
  <conditionalFormatting sqref="V81:V82">
    <cfRule type="containsText" dxfId="0" priority="65" operator="between" text="欠">
      <formula>NOT(ISERROR(SEARCH("欠",V81)))</formula>
    </cfRule>
  </conditionalFormatting>
  <conditionalFormatting sqref="V91:V92">
    <cfRule type="containsText" dxfId="0" priority="22" operator="between" text="欠">
      <formula>NOT(ISERROR(SEARCH("欠",V91)))</formula>
    </cfRule>
  </conditionalFormatting>
  <conditionalFormatting sqref="V93:V94">
    <cfRule type="containsText" dxfId="0" priority="17" operator="between" text="欠">
      <formula>NOT(ISERROR(SEARCH("欠",V93)))</formula>
    </cfRule>
  </conditionalFormatting>
  <conditionalFormatting sqref="AU3:AU6">
    <cfRule type="expression" dxfId="1" priority="256">
      <formula>$AU$3="合计"</formula>
    </cfRule>
  </conditionalFormatting>
  <conditionalFormatting sqref="AV9:AV12">
    <cfRule type="expression" dxfId="1" priority="241">
      <formula>$AV$3="合计"</formula>
    </cfRule>
  </conditionalFormatting>
  <conditionalFormatting sqref="BF17:BF21">
    <cfRule type="expression" dxfId="1" priority="210">
      <formula>$BF$3="合计"</formula>
    </cfRule>
  </conditionalFormatting>
  <conditionalFormatting sqref="BF22:BF28">
    <cfRule type="expression" dxfId="1" priority="205">
      <formula>$BF$3="合计"</formula>
    </cfRule>
  </conditionalFormatting>
  <conditionalFormatting sqref="BF31:BF37">
    <cfRule type="expression" dxfId="1" priority="192">
      <formula>$BF$3="合计"</formula>
    </cfRule>
  </conditionalFormatting>
  <conditionalFormatting sqref="BI29:BI30">
    <cfRule type="expression" dxfId="1" priority="200">
      <formula>$BG$3="合计"</formula>
    </cfRule>
  </conditionalFormatting>
  <conditionalFormatting sqref="BI38:BI39">
    <cfRule type="expression" dxfId="1" priority="187">
      <formula>$BG$3="合计"</formula>
    </cfRule>
  </conditionalFormatting>
  <conditionalFormatting sqref="BJ29:BJ30">
    <cfRule type="expression" dxfId="1" priority="201">
      <formula>$BG$3="合计"</formula>
    </cfRule>
  </conditionalFormatting>
  <conditionalFormatting sqref="BJ38:BJ39">
    <cfRule type="expression" dxfId="1" priority="188">
      <formula>$BG$3="合计"</formula>
    </cfRule>
  </conditionalFormatting>
  <conditionalFormatting sqref="BN42:BN43">
    <cfRule type="expression" dxfId="1" priority="169">
      <formula>$BN$3="合计"</formula>
    </cfRule>
  </conditionalFormatting>
  <conditionalFormatting sqref="BN47:BN48">
    <cfRule type="expression" dxfId="1" priority="156">
      <formula>$BN$3="合计"</formula>
    </cfRule>
  </conditionalFormatting>
  <conditionalFormatting sqref="BN50:BN57">
    <cfRule type="expression" dxfId="1" priority="146">
      <formula>$BN$3="合计"</formula>
    </cfRule>
  </conditionalFormatting>
  <conditionalFormatting sqref="BN58:BN62">
    <cfRule type="expression" dxfId="1" priority="141">
      <formula>$BN$3="合计"</formula>
    </cfRule>
  </conditionalFormatting>
  <conditionalFormatting sqref="BO75:BO77">
    <cfRule type="expression" dxfId="1" priority="83">
      <formula>$BO$3="合计"</formula>
    </cfRule>
  </conditionalFormatting>
  <conditionalFormatting sqref="BO81:BO82">
    <cfRule type="expression" dxfId="1" priority="67">
      <formula>$BO$3="合计"</formula>
    </cfRule>
  </conditionalFormatting>
  <conditionalFormatting sqref="BO91:BO92">
    <cfRule type="expression" dxfId="1" priority="21">
      <formula>$BO$3="合计"</formula>
    </cfRule>
  </conditionalFormatting>
  <conditionalFormatting sqref="BO93:BO94">
    <cfRule type="expression" dxfId="1" priority="16">
      <formula>$BO$3="合计"</formula>
    </cfRule>
  </conditionalFormatting>
  <conditionalFormatting sqref="BQ44:BQ46">
    <cfRule type="expression" dxfId="1" priority="165">
      <formula>$BO$3="合计"</formula>
    </cfRule>
  </conditionalFormatting>
  <conditionalFormatting sqref="BQ65:BQ67">
    <cfRule type="expression" dxfId="1" priority="124">
      <formula>$BO$3="合计"</formula>
    </cfRule>
  </conditionalFormatting>
  <conditionalFormatting sqref="BQ72:BQ73">
    <cfRule type="expression" dxfId="1" priority="93">
      <formula>#REF!="合计"</formula>
    </cfRule>
    <cfRule type="expression" dxfId="1" priority="94">
      <formula>$BO$3="合计"</formula>
    </cfRule>
  </conditionalFormatting>
  <conditionalFormatting sqref="BQ78:BQ80">
    <cfRule type="expression" dxfId="1" priority="73">
      <formula>#REF!="合计"</formula>
    </cfRule>
    <cfRule type="expression" dxfId="1" priority="74">
      <formula>$BO$3="合计"</formula>
    </cfRule>
  </conditionalFormatting>
  <conditionalFormatting sqref="BQ89:BQ90">
    <cfRule type="expression" dxfId="1" priority="27">
      <formula>#REF!="合计"</formula>
    </cfRule>
    <cfRule type="expression" dxfId="1" priority="28">
      <formula>$BO$3="合计"</formula>
    </cfRule>
  </conditionalFormatting>
  <conditionalFormatting sqref="BQ95:BQ96">
    <cfRule type="expression" dxfId="1" priority="11">
      <formula>#REF!="合计"</formula>
    </cfRule>
    <cfRule type="expression" dxfId="1" priority="12">
      <formula>$BO$3="合计"</formula>
    </cfRule>
  </conditionalFormatting>
  <conditionalFormatting sqref="BR44:BR46">
    <cfRule type="expression" dxfId="1" priority="166">
      <formula>$BO$3="合计"</formula>
    </cfRule>
  </conditionalFormatting>
  <conditionalFormatting sqref="BR65:BR67">
    <cfRule type="expression" dxfId="1" priority="125">
      <formula>$BO$3="合计"</formula>
    </cfRule>
  </conditionalFormatting>
  <conditionalFormatting sqref="S3:T6">
    <cfRule type="containsText" dxfId="0" priority="257" operator="between" text="欠">
      <formula>NOT(ISERROR(SEARCH("欠",S3)))</formula>
    </cfRule>
  </conditionalFormatting>
  <conditionalFormatting sqref="R13 T13">
    <cfRule type="containsText" dxfId="0" priority="231" operator="between" text="欠">
      <formula>NOT(ISERROR(SEARCH("欠",R13)))</formula>
    </cfRule>
  </conditionalFormatting>
  <conditionalFormatting sqref="BI29:BJ30">
    <cfRule type="expression" dxfId="1" priority="198">
      <formula>$BI29="合计"</formula>
    </cfRule>
    <cfRule type="expression" dxfId="1" priority="199">
      <formula>$BI$3="合计"</formula>
    </cfRule>
  </conditionalFormatting>
  <conditionalFormatting sqref="BI38:BJ39">
    <cfRule type="expression" dxfId="1" priority="185">
      <formula>$BI38="合计"</formula>
    </cfRule>
    <cfRule type="expression" dxfId="1" priority="186">
      <formula>$BI$3="合计"</formula>
    </cfRule>
  </conditionalFormatting>
  <conditionalFormatting sqref="BQ44:BR46">
    <cfRule type="expression" dxfId="1" priority="163">
      <formula>$BQ44="合计"</formula>
    </cfRule>
    <cfRule type="expression" dxfId="1" priority="164">
      <formula>$BQ$3="合计"</formula>
    </cfRule>
  </conditionalFormatting>
  <conditionalFormatting sqref="BQ65:BR67">
    <cfRule type="expression" dxfId="1" priority="122">
      <formula>$BQ65="合计"</formula>
    </cfRule>
    <cfRule type="expression" dxfId="1" priority="123">
      <formula>$BQ$3="合计"</formula>
    </cfRule>
  </conditionalFormatting>
  <dataValidations count="1">
    <dataValidation type="list" allowBlank="1" showInputMessage="1" showErrorMessage="1" sqref="AC16 AC63 AD64 AD68 AD71 AH97 AC2:AC13 AC29:AC30 AC38:AC39 AC44:AC46 AC65:AC67 AC72:AC74 AC78:AC80 AC86:AC90 AC95:AC96 AD14:AD15 AD17:AD28 AD31:AD37 AD40:AD43 AD47:AD62 AD75:AD77 AD81:AD85 AD91:AD94">
      <formula1>"已入,无BOM"</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92107</vt:lpstr>
      <vt:lpstr>92108</vt:lpstr>
      <vt:lpstr>布料MA</vt:lpstr>
      <vt:lpstr>IC MA</vt:lpstr>
      <vt:lpstr>包装MA</vt:lpstr>
      <vt:lpstr>生产MA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2023-11-22T02:56:00Z</dcterms:created>
  <dcterms:modified xsi:type="dcterms:W3CDTF">2026-02-26T06:13:38Z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0C2A8EC3FD274C618F39B9BD0F3474A1_13</vt:lpwstr>
  </property>
  <property fmtid="{D5CDD505-2E9C-101B-9397-08002B2CF9AE}" pid="4" name="KSOReadingLayout">
    <vt:bool>false</vt:bool>
  </property>
  <property fmtid="{D5CDD505-2E9C-101B-9397-08002B2CF9AE}" pid="5" name="CalculationRule">
    <vt:i4>0</vt:i4>
  </property>
</Properties>
</file>